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0" yWindow="32760" windowWidth="9540" windowHeight="6465" tabRatio="1000" activeTab="5"/>
  </bookViews>
  <sheets>
    <sheet name="дод 1 дох" sheetId="1" r:id="rId1"/>
    <sheet name="дод 2 джерела " sheetId="2" r:id="rId2"/>
    <sheet name="дод 3 " sheetId="3" r:id="rId3"/>
    <sheet name="дод 4 міжбюджетні" sheetId="4" r:id="rId4"/>
    <sheet name="дод5 бюджет розвитку" sheetId="5" r:id="rId5"/>
    <sheet name="дод6 програми" sheetId="6" r:id="rId6"/>
  </sheets>
  <definedNames>
    <definedName name="_xlnm.Print_Titles" localSheetId="2">'дод 3 '!$5:$8</definedName>
    <definedName name="_xlnm.Print_Area" localSheetId="0">'дод 1 дох'!$A$1:$F$92</definedName>
    <definedName name="_xlnm.Print_Area" localSheetId="1">'дод 2 джерела '!$A$1:$F$35</definedName>
    <definedName name="_xlnm.Print_Area" localSheetId="2">'дод 3 '!$A$1:$P$247</definedName>
    <definedName name="_xlnm.Print_Area" localSheetId="3">'дод 4 міжбюджетні'!$A$1:$AN$36</definedName>
  </definedNames>
  <calcPr fullCalcOnLoad="1"/>
</workbook>
</file>

<file path=xl/sharedStrings.xml><?xml version="1.0" encoding="utf-8"?>
<sst xmlns="http://schemas.openxmlformats.org/spreadsheetml/2006/main" count="1296" uniqueCount="699">
  <si>
    <r>
      <t xml:space="preserve">у тому числі за рахунок дотації  з місцевого (обласного) бюджету  на здійснення переданих </t>
    </r>
    <r>
      <rPr>
        <b/>
        <sz val="10"/>
        <rFont val="Times New Roman"/>
        <family val="1"/>
      </rPr>
      <t>з державного бюджету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видатків з утримання закладів освіти та охорони здоров'я за рахунок відповідної додаткової дотації з державного бюджету</t>
    </r>
  </si>
  <si>
    <t>у тому числі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</si>
  <si>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дотації</t>
  </si>
  <si>
    <t>у тому числі за рахунок субвенції з місцевого бюджету</t>
  </si>
  <si>
    <t>5030</t>
  </si>
  <si>
    <t>5031</t>
  </si>
  <si>
    <t>021600</t>
  </si>
  <si>
    <t>0216383</t>
  </si>
  <si>
    <t>6083</t>
  </si>
  <si>
    <t>Проектні, будівельно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</si>
  <si>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Найменування згідно
 з Класифікацією доходів бюджету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</si>
  <si>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</si>
  <si>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</si>
  <si>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</si>
  <si>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</si>
  <si>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трансферту</t>
  </si>
  <si>
    <t>Код 
бюджету</t>
  </si>
  <si>
    <t xml:space="preserve">               субвенції</t>
  </si>
  <si>
    <t>код Типової програмної класифікації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</si>
  <si>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</si>
  <si>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</si>
  <si>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Рівень виконання робіт на початок бюджетного періоду, %</t>
  </si>
  <si>
    <t>Загальна вартість будівництва, гривень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</si>
  <si>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</si>
  <si>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</si>
  <si>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</si>
  <si>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Плата за надання інших адміністративних послуг</t>
  </si>
  <si>
    <t>Капітальний ремонт комплексу будівель (Комунального закладу "Районний Будинок культури Долинської районної ради") по вул.Сонячній, 1, ( в тому числі виготовлення проектно-кошторисної документації капітального ремонту комплексу будівель (Комунального закладу "Районний Будинок культури Долинської районної ради 48000 грн.))</t>
  </si>
  <si>
    <t>9700</t>
  </si>
  <si>
    <t xml:space="preserve">у тому числі за рахунок залишку коштів освітньої субвенції з районного бюджету, що склався станом на 01.01.2020 року </t>
  </si>
  <si>
    <t>Капітальний ремонт харчоблоку Комунального закладу «Навчально-виховний комплекс Долинська гімназія –загальноосвітня школа 1-111 ступенів № 3 Долинської районної ради»</t>
  </si>
  <si>
    <t>Капітальний ремонт харчоблоку Комунального закладу «Долинська загальноосвітня школа 1-111 ступенів № 4 Долинської районної ради»</t>
  </si>
  <si>
    <t>Перевірка</t>
  </si>
  <si>
    <t xml:space="preserve">Інші субвенції з місцевого бюджету </t>
  </si>
  <si>
    <t xml:space="preserve">у тому числі за рахунок субвенції з обласного бюджету </t>
  </si>
  <si>
    <t xml:space="preserve">Субвенція з місцевого бюджету на співфінансування інвестиційних проектів </t>
  </si>
  <si>
    <t>проведення робіт з коригування проєктно-кошторисної документації проєкту "Будівництво мереж водопостачання вулиць західної частини міста Долинська Кіровоградської області"</t>
  </si>
  <si>
    <t>На проведення робіт з коригування проєктно-кошторисної документації проєкту "Будівництво мереж водопостачання вулиць західної частини міста Долинська Кіровоградської області"</t>
  </si>
  <si>
    <t>1160</t>
  </si>
  <si>
    <t>у тому числі за рахунок стабілізаційної дотацї</t>
  </si>
  <si>
    <t>Реалізація програми соціальної підтримки сімей загиблих учасників антитерористичної операції, військовослужбовців і поранених учасників АТО та вшанування пам"яті загиблих.</t>
  </si>
  <si>
    <t>перевірка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</si>
  <si>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</si>
  <si>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3010</t>
  </si>
  <si>
    <t>3020</t>
  </si>
  <si>
    <t>3030</t>
  </si>
  <si>
    <t>3110</t>
  </si>
  <si>
    <t>8000</t>
  </si>
  <si>
    <t>3112</t>
  </si>
  <si>
    <t>Інші послуги, пов'язані з економічною діяльністю</t>
  </si>
  <si>
    <t>2000</t>
  </si>
  <si>
    <t>Охорона здоров'я</t>
  </si>
  <si>
    <t>0110100</t>
  </si>
  <si>
    <t>0100</t>
  </si>
  <si>
    <t>Державне управління</t>
  </si>
  <si>
    <t>1011000</t>
  </si>
  <si>
    <t>1000</t>
  </si>
  <si>
    <t>Освіта</t>
  </si>
  <si>
    <t>4000</t>
  </si>
  <si>
    <t>Культура і мистецтво</t>
  </si>
  <si>
    <t>Надання допомоги при усиновленні дитини</t>
  </si>
  <si>
    <t>Протипожежні по ЦРЛ</t>
  </si>
  <si>
    <t>0816083</t>
  </si>
  <si>
    <t>Проектні, будівельно – ремонтні роботи, придбання  житла та приміщень для розвитку сімейних та інших форм виховання, наближених до сімейних, та забезпечення житлом дітей – сиріт, дітей, позбавлених батьківського піклування, осіб з їх числа</t>
  </si>
  <si>
    <t xml:space="preserve"> </t>
  </si>
  <si>
    <t>РАЗОМ</t>
  </si>
  <si>
    <t>з них</t>
  </si>
  <si>
    <t>Резервний фонд</t>
  </si>
  <si>
    <t xml:space="preserve">у тому числі за рахунок освітньої субвенції з державного бюджету  </t>
  </si>
  <si>
    <t xml:space="preserve">у тому числі за рахунок медичної субвенції з державного бюджету  </t>
  </si>
  <si>
    <t>Компенсаційні виплати на пільговий проїзд автомобільним транспортом окремим категоріям громадян</t>
  </si>
  <si>
    <t>1170</t>
  </si>
  <si>
    <t>0611170</t>
  </si>
  <si>
    <t>Первинна медична допомога населенню</t>
  </si>
  <si>
    <t>0726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</si>
  <si>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</si>
  <si>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</si>
  <si>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</si>
  <si>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Надання державної соціальної допомоги особам з інвалідністю з дитинства та дітям з інвалідністю</t>
  </si>
  <si>
    <t>3081</t>
  </si>
  <si>
    <t>0813081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</si>
  <si>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</si>
  <si>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</si>
  <si>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</si>
  <si>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</si>
  <si>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</si>
  <si>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</si>
  <si>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</si>
  <si>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</si>
  <si>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</si>
  <si>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</si>
  <si>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</si>
  <si>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у тому числі за рахунок</t>
  </si>
  <si>
    <t>Долинська районна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</si>
  <si>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</si>
  <si>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1161</t>
  </si>
  <si>
    <t>1162</t>
  </si>
  <si>
    <t xml:space="preserve">Забезпечення діяльності інших закладів у сфері освіти </t>
  </si>
  <si>
    <t>Інші програми та заходи у сфері освіти</t>
  </si>
  <si>
    <t>0611161</t>
  </si>
  <si>
    <t>0611162</t>
  </si>
  <si>
    <t>0212112</t>
  </si>
  <si>
    <t>2112</t>
  </si>
  <si>
    <t>Первинна медична допомога населенню, що надається фельдшерсько-акушерськими пунктами</t>
  </si>
  <si>
    <t>Надання допомоги по догляду за особами з інвалідністю I чи II групи внаслідок психічного розладу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</si>
  <si>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</si>
  <si>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</si>
  <si>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3190</t>
  </si>
  <si>
    <t>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</si>
  <si>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</si>
  <si>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0813192</t>
  </si>
  <si>
    <t>0813190</t>
  </si>
  <si>
    <t>0212150</t>
  </si>
  <si>
    <t>2150</t>
  </si>
  <si>
    <t>Інші програми, заклади та заходи у сфері охорони здоров'я</t>
  </si>
  <si>
    <t xml:space="preserve">у тому числі за рахунок  субвенції з місцевого бюджету  на відшкодування вартості лікарських засобів для лікування окремих захворювань за рахунок відповідної субвенції з державного бюджету </t>
  </si>
  <si>
    <t>2152</t>
  </si>
  <si>
    <t>0212152</t>
  </si>
  <si>
    <t>Інші програми та заходи у сфері охорони здоров'я</t>
  </si>
  <si>
    <t>Утримання та фінансова підтримка спортивних споруд</t>
  </si>
  <si>
    <t>3719100</t>
  </si>
  <si>
    <t>Надання субсидій населенню для відшкодування витрат на оплату житлово-комунальних послуг</t>
  </si>
  <si>
    <t>0813012</t>
  </si>
  <si>
    <t>3012</t>
  </si>
  <si>
    <t xml:space="preserve"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 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</si>
  <si>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</si>
  <si>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</si>
  <si>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</si>
  <si>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</si>
  <si>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</si>
  <si>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3240</t>
  </si>
  <si>
    <t>0813240</t>
  </si>
  <si>
    <t>Інші заходи у сфері соціального захисту і соціального забезпечення</t>
  </si>
  <si>
    <t>3242</t>
  </si>
  <si>
    <t>0813242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</si>
  <si>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</si>
  <si>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</si>
  <si>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1014081</t>
  </si>
  <si>
    <t>1014082</t>
  </si>
  <si>
    <t>Заходи із запобігання та ліквідації надзвичайних ситуацій та наслідків стихійного лиха</t>
  </si>
  <si>
    <t>Захист населення і територій від надзвичайних ситуацій техногенного та природного характеру</t>
  </si>
  <si>
    <t>0218100</t>
  </si>
  <si>
    <t>Інша діяльність</t>
  </si>
  <si>
    <t>9100</t>
  </si>
  <si>
    <t>9000</t>
  </si>
  <si>
    <t>Дотації з місцевого бюджету іншим бюджетам</t>
  </si>
  <si>
    <t xml:space="preserve">Інші дотації з місцевого бюджету </t>
  </si>
  <si>
    <t>Інші дотації з місцевого бюджету  (утримання дошкільних закладів освіти)</t>
  </si>
  <si>
    <t xml:space="preserve">
Розподіл витрат районного бюджету на реалізацію місцевих/регіональних програм у 2020 році</t>
  </si>
  <si>
    <t>Найменування місцевої/регіональної програми</t>
  </si>
  <si>
    <t>Дата і номер документа, яким затверджено місцеву регіональну програму</t>
  </si>
  <si>
    <t>Управління  соціального захисту населення райдержадміністрації</t>
  </si>
  <si>
    <t>Районна комплексна програма соціального захисту населення району на 2018-2021 роки</t>
  </si>
  <si>
    <t>18.12.2017 року
№315</t>
  </si>
  <si>
    <t>УСЬОГО ЗА ПРОГРАМОЮ</t>
  </si>
  <si>
    <t>3400</t>
  </si>
  <si>
    <t>Iншi видатки на соціальний захист населення</t>
  </si>
  <si>
    <t>3403</t>
  </si>
  <si>
    <t>Програма соціальної підтримки сімей загиблих учасників антитерористичної операції, військовослужбовців і поранених учасників АТО та вшанування пам"яті загиблих на 2014-2016 роки</t>
  </si>
  <si>
    <t>Програма соціальної підтримки сімей загиблих учасників антитерористичної операції, військовослужбовців і поранених учасників АТО та вшанування пам"яті загиблих на 2014-2020 роки</t>
  </si>
  <si>
    <t>3200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</si>
  <si>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</si>
  <si>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</si>
  <si>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Оздоровлення та відпочинок дітей ( 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</si>
  <si>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Районна програма оздоровлення та відпочинку дітей на період до 2022 року</t>
  </si>
  <si>
    <t>18.12.2017 року
№314</t>
  </si>
  <si>
    <t>Районна комплексна програма  соціальної підтримки учасників АТО, операції Об’єднаних сил, членів їх сімей, сімей загиблих учасників АТО, операції Об’єднаних сил,   постраждалих учасників Революції Гідності, учасників-добровольців, які брали участь у захис</t>
  </si>
  <si>
    <t>17.06.2016 року
№72</t>
  </si>
  <si>
    <t>Долинська  районна державна адміністрація</t>
  </si>
  <si>
    <t>5000</t>
  </si>
  <si>
    <t>Районна цільова соціальна  програма
 розвитку фізичної культури і спорту 
 на 2017 – 2020 роки</t>
  </si>
  <si>
    <t>23.12.2016 року
№164</t>
  </si>
  <si>
    <t>Районна програма з 
реалізації «Національного 
плану дій щодо реалізації Конвенції
ООН про права дитини» на 2018-2020 роки</t>
  </si>
  <si>
    <t>18.12.2017 року
№311</t>
  </si>
  <si>
    <t>Районна програма підтримки діяльності комунального підприємства редакція Долинського радіомовлення на 2017-2020 роки</t>
  </si>
  <si>
    <t>23.12.2016 року
№168</t>
  </si>
  <si>
    <t>Районна програма висвітлення діяльності органів виконавчої влади в друкованих засобах масової інформації Долинського району у  2018 - 2020 роках</t>
  </si>
  <si>
    <t>28.03.2018 року
№353</t>
  </si>
  <si>
    <t xml:space="preserve">Комплексна районна програма запобігання та реагування на надзвичайні ситуації техногенного та природного характеру у Долинському районі на 2016-2020 роки </t>
  </si>
  <si>
    <t>23.12.2015 року
№13</t>
  </si>
  <si>
    <t>Видатки на Трудовий архів</t>
  </si>
  <si>
    <t>Районна Програма забезпечення функціонування Комунальної установи "Трудовий архів Долинського району" на 2018-2022 роки</t>
  </si>
  <si>
    <t>17.11.2017 року
№282</t>
  </si>
  <si>
    <t xml:space="preserve">Придбання духової шафи </t>
  </si>
  <si>
    <t>Придбання ліжок в реанімацію</t>
  </si>
  <si>
    <t xml:space="preserve"> Програма підтримки місцевих органів виконавчої влади з птань реалізації ними делегованих і владних повноважень у Долинському районі на 2017-2018 роки</t>
  </si>
  <si>
    <t>23.12.2016 року
№167</t>
  </si>
  <si>
    <t>0217600</t>
  </si>
  <si>
    <t>Районна програма розвитку та підтримки малого і середнього підприємництва у Долинському районі на 2016 - 2020 роки</t>
  </si>
  <si>
    <t>23.12.2015 року
№15</t>
  </si>
  <si>
    <t>1. Програма підтримки місцевих органів виконавчої влади з птань реалізації ними делегованих і владних повноважень у Долинському районі на 2017-2018 роки
2. Районна програма реформування системи надання адміністративних послуг у Долинському районі на 2017-</t>
  </si>
  <si>
    <t>23.12.2016 року
№167
23.12.2016 року
№166</t>
  </si>
  <si>
    <t xml:space="preserve"> Програма підтримки місцевих органів виконавчої влади з птань реалізації ними делегованих і владних повноважень у Долинському районі на 2019-2020 роки
Районна комплексна програма соціального захисту населення району на 2018-2021 роки
</t>
  </si>
  <si>
    <t>26.03.2019 року
№500
18.12.2017 року
№315</t>
  </si>
  <si>
    <t>Районна Програма фінансової підтримки Комунального некомерційного підприємства "Долинська центральна районна лікарня Долинської районної ради" на 2020-2021 роки</t>
  </si>
  <si>
    <t>20.12.2019 року
№554</t>
  </si>
  <si>
    <t>Районна програма фінансової підтримки Комунального некомерційного підприємства "Центр первинної медико - санітарної допомоги Долинської районної ради" на 2019-2021 роки</t>
  </si>
  <si>
    <t>21.12.2018 року
№462</t>
  </si>
  <si>
    <t>0318000</t>
  </si>
  <si>
    <t>Видатки, не віднесені до основних груп</t>
  </si>
  <si>
    <t>0318370</t>
  </si>
  <si>
    <t>Субвенцiя з мiсцевого бюджету державному бюджету на виконання програм соцiально-економiчного та культурного розвитку регiонiв</t>
  </si>
  <si>
    <t>Програма поліпшення умов утримання в ізоляторі тимчасового тримання №3 м. Долинська ГУНП в Кіровоградській області затриманих і взятих під варту на 2017-2018 роки</t>
  </si>
  <si>
    <t>Районна програма профілактики та боротьби зі злочинністю в Долинсьокму районі на 2017-2020 роки</t>
  </si>
  <si>
    <t>13.12.2016 року
№152</t>
  </si>
  <si>
    <t>Програма економічного і соціального розвитку Долинського району на 2018 рік</t>
  </si>
  <si>
    <t>18.12.2017 року
№308</t>
  </si>
  <si>
    <t>0316300</t>
  </si>
  <si>
    <t>Будівництво</t>
  </si>
  <si>
    <t>Районна програма підготовки медичних працівників та поліпшення їх соціального захисту на 2012-2020 роки</t>
  </si>
  <si>
    <t>0316320</t>
  </si>
  <si>
    <t>Надання допомоги у вирішенні житлових питань</t>
  </si>
  <si>
    <t>0316324</t>
  </si>
  <si>
    <t>Будівництво тп придбання житла для окремих категорій населення</t>
  </si>
  <si>
    <t>Перелік загальнорайонних заходів на 2020 рік</t>
  </si>
  <si>
    <t>20.12.2019 року
№541</t>
  </si>
  <si>
    <t>2400000</t>
  </si>
  <si>
    <t>2418000</t>
  </si>
  <si>
    <t>2418800</t>
  </si>
  <si>
    <t>Інші субвенції</t>
  </si>
  <si>
    <t>Програма економічного і соціального розвитку Долинського району на 2017 рік</t>
  </si>
  <si>
    <t>Районна програма реконструкції (відновлення) мереж зовнішнього освітлення населених пунктів Долинського району на 2018 - 2019 роки</t>
  </si>
  <si>
    <t>28.03.2018 року
№355</t>
  </si>
  <si>
    <t>Районна програма "Питна вода Долинського району" на 2006 - 2020 роки</t>
  </si>
  <si>
    <t>15.07.2005 року
№366</t>
  </si>
  <si>
    <t>Програма економічного і соціального розвитку Долинського району на 2020 рік</t>
  </si>
  <si>
    <t>20.12.2019 року
№556</t>
  </si>
  <si>
    <t xml:space="preserve">ЗМІНИ  до  РОЗПОДІЛУ
видатків районного бюджету на 2020 рік,
визначених у додатку №3 до рішення Долинської районної ради від 20 грудня 2019 року №557  (з урахуванням рішення від  19 березня 2020 року № 575, від 03 червня 2020 року № 603, від 25 червня 2020 року № 619, від 28 серпня 2020 року №624, від 25 вересня 2020 року №645 ) </t>
  </si>
  <si>
    <t>розпорядження 279-р</t>
  </si>
  <si>
    <t>Інші дотації з місцевого бюджету   (утримання закладів культури (сільські, селищні та міські палаци і будинки культури, клуби, бібліотеки)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</si>
  <si>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</si>
  <si>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9600</t>
  </si>
  <si>
    <t>3719600</t>
  </si>
  <si>
    <t>3719000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</si>
  <si>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</si>
  <si>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3719700</t>
  </si>
  <si>
    <t>Державний бюджет</t>
  </si>
  <si>
    <t>Засоби масової інформації</t>
  </si>
  <si>
    <t>Фізична культура і спорт</t>
  </si>
  <si>
    <t>3000</t>
  </si>
  <si>
    <t>Соціальний захист та соціальне забезпечення</t>
  </si>
  <si>
    <t>Код</t>
  </si>
  <si>
    <t>Податкові надходження</t>
  </si>
  <si>
    <t>Податки на доходи, податки на прибуток, податки
 на збільшення ринкової вартості</t>
  </si>
  <si>
    <t xml:space="preserve">Податок та збір на доходи фiзичних осiб    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</si>
  <si>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</si>
  <si>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</si>
  <si>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</si>
  <si>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</si>
  <si>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</t>
  </si>
  <si>
    <t xml:space="preserve">Доходи від власності та підприємницької діяльності </t>
  </si>
  <si>
    <t xml:space="preserve">Інші надходження  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</si>
  <si>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</si>
  <si>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</si>
  <si>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Інші неподаткові надходження</t>
  </si>
  <si>
    <t>Інші надходження</t>
  </si>
  <si>
    <t xml:space="preserve">Власні надходження бюджетних установ </t>
  </si>
  <si>
    <t xml:space="preserve">Надходження від плати за послуги, що надаються бюджетними установами згідно із законодавством </t>
  </si>
  <si>
    <t>Плата за послуги, що надаються бюджетними установами згідно з їх основною діяльностю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</si>
  <si>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</si>
  <si>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</si>
  <si>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</si>
  <si>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бюджених установ для виконання цільових заходів</t>
  </si>
  <si>
    <t xml:space="preserve">Офіційні трансферти </t>
  </si>
  <si>
    <t>Від органів державного управління</t>
  </si>
  <si>
    <t>Кошти, що надходять з інших бюджетів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</si>
  <si>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</t>
  </si>
  <si>
    <t>Дотації:</t>
  </si>
  <si>
    <t>у тому числі:</t>
  </si>
  <si>
    <t>дотації з державного бюджету: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</si>
  <si>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</si>
  <si>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</si>
  <si>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Базова дотація</t>
  </si>
  <si>
    <t>дотації з обласного бюджету:</t>
  </si>
  <si>
    <t>Субвенції</t>
  </si>
  <si>
    <t>у тому числі 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</si>
  <si>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державному бюджету на виконання програм соціально - економічного розвитку (20 ДПРЧ У ДСНС України у Кіровоградській області на придбання паливно - мастильних матеіалів)</t>
  </si>
  <si>
    <t>06140</t>
  </si>
  <si>
    <t xml:space="preserve">субвенції з державного бюджету </t>
  </si>
  <si>
    <t>Освітня субвенція з державного бюджету місцевим бюджетам</t>
  </si>
  <si>
    <t>Надання загальної середньої освіти закладами загальної, середньої освіти  ( 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</si>
  <si>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</si>
  <si>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 закладів освіти</t>
  </si>
  <si>
    <t>Надання спеціальної освіти мистецкими школами</t>
  </si>
  <si>
    <t>9150 (дошкільні заклади)</t>
  </si>
  <si>
    <t>9150 ( заклади культури)</t>
  </si>
  <si>
    <t xml:space="preserve">Субвенція з місцевого бюджету на співфінансування інвестиційних проектів (на співфінансування  об'єкту "Реконструкція спортивного майданчику Комунального закладу "Навчально - виховний комплекс "Долинська гімназія - загальноосвітня школа І - ІІІ ступенів №3 Долинської  районної ради" за адресою: вул. Ольгерда Бочковського, 13, м. Долинська, Долинський район, Кіровоградська область" (з виготовленнямпроектно - кошторисної документації). </t>
  </si>
  <si>
    <t>Капітальні видатки бюджетннх установ</t>
  </si>
  <si>
    <t>Субвенція з місцевого бюджету на здійснення переданих видатків у сфері освіти за рахунок коштів освітньої субвенції</t>
  </si>
  <si>
    <t>у тому числі за рахунок залишку освітньої субвенції, що склався станом на 01 січня 2019 року</t>
  </si>
  <si>
    <t>9770</t>
  </si>
  <si>
    <t>Медична субвенція з державного бюджету місцевим бюджетам</t>
  </si>
  <si>
    <t xml:space="preserve">субвенції з обласного бюджету місцевим бюджетам на: </t>
  </si>
  <si>
    <t xml:space="preserve">субвенції з місцевих  бюджетів </t>
  </si>
  <si>
    <t xml:space="preserve">утримання об'єктів спільного користування чи ліквідацію негативних наслідків діяльності об'єктів спільного користування  </t>
  </si>
  <si>
    <t xml:space="preserve">додаток 3      </t>
  </si>
  <si>
    <t xml:space="preserve">баланс     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</si>
  <si>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</si>
  <si>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0150</t>
  </si>
  <si>
    <t>0110150</t>
  </si>
  <si>
    <t>Інша діяльність у сфері державного управління</t>
  </si>
  <si>
    <t>0110180</t>
  </si>
  <si>
    <t>0600000</t>
  </si>
  <si>
    <t>0610000</t>
  </si>
  <si>
    <t>0611000</t>
  </si>
  <si>
    <t>0611020</t>
  </si>
  <si>
    <t>0611090</t>
  </si>
  <si>
    <t>0611160</t>
  </si>
  <si>
    <t>1150</t>
  </si>
  <si>
    <t>0611150</t>
  </si>
  <si>
    <t>Інші програми, заклади та заходи у сфері освіти</t>
  </si>
  <si>
    <t>0800000</t>
  </si>
  <si>
    <t>0810000</t>
  </si>
  <si>
    <t>0813000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</si>
  <si>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</si>
  <si>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</si>
  <si>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</si>
  <si>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0813020</t>
  </si>
  <si>
    <t>0813021</t>
  </si>
  <si>
    <t>0813022</t>
  </si>
  <si>
    <t>0217367</t>
  </si>
  <si>
    <t>Виконання інвестиційних проектів в рамках реалізації заходів, спрямованих на розвиток системи охорони здоров'я в сільській місцевості</t>
  </si>
  <si>
    <t>0490</t>
  </si>
  <si>
    <t>7367</t>
  </si>
  <si>
    <t>у тому числі за рахунок субвенції з місцевого бюджету на здійснення переданих видатків у сфері освіти за рахунок коштів освітньої субвенції</t>
  </si>
  <si>
    <t>Забезпечення діяльності інклюзивно - ресурсних центрів</t>
  </si>
  <si>
    <t xml:space="preserve">Субвенція  з місцевого бюджету на виплату грошової компенсації за належні для отримання жилі приміщення для сімей осіб, визначених абзацами 5 –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–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
</t>
  </si>
  <si>
    <t>0813221</t>
  </si>
  <si>
    <t>3221</t>
  </si>
  <si>
    <t>Грошова компенсація за належні для отримання жилі приміщення для сімей осіб, визначених абзацами 5 – 8 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– 14 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</si>
  <si>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081000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</si>
  <si>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</si>
  <si>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</si>
  <si>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</si>
  <si>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</si>
  <si>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</si>
  <si>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</si>
  <si>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0813032</t>
  </si>
  <si>
    <t>0813033</t>
  </si>
  <si>
    <t>0813035</t>
  </si>
  <si>
    <t>0813040</t>
  </si>
  <si>
    <t>0813041</t>
  </si>
  <si>
    <t>0813042</t>
  </si>
  <si>
    <t>0813043</t>
  </si>
  <si>
    <t>0813044</t>
  </si>
  <si>
    <t>0813045</t>
  </si>
  <si>
    <t>0813046</t>
  </si>
  <si>
    <t>0813047</t>
  </si>
  <si>
    <t>0813080</t>
  </si>
  <si>
    <t>Інші заклади та заходи</t>
  </si>
  <si>
    <t>3230</t>
  </si>
  <si>
    <t>0813230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</si>
  <si>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</si>
  <si>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0813140</t>
  </si>
  <si>
    <t>0813160</t>
  </si>
  <si>
    <t>0200000</t>
  </si>
  <si>
    <t>0210000</t>
  </si>
  <si>
    <t>0212000</t>
  </si>
  <si>
    <t>0212010</t>
  </si>
  <si>
    <t>Первинна медична допомога населенню, що надається центрами первинної медичної (медико-санітарної) допомоги</t>
  </si>
  <si>
    <t>0725</t>
  </si>
  <si>
    <t>2111</t>
  </si>
  <si>
    <t>2110</t>
  </si>
  <si>
    <t>0212110</t>
  </si>
  <si>
    <t>0212111</t>
  </si>
  <si>
    <t>Програми і централізовані заходи у галузі охорони здоров’я</t>
  </si>
  <si>
    <t>2140</t>
  </si>
  <si>
    <t>0212140</t>
  </si>
  <si>
    <t>Централізовані заходи з лікування хворих на цукровий та нецукровий діабет</t>
  </si>
  <si>
    <t>2144</t>
  </si>
  <si>
    <t>0212144</t>
  </si>
  <si>
    <t>0213000</t>
  </si>
  <si>
    <t>0213110</t>
  </si>
  <si>
    <t>0213112</t>
  </si>
  <si>
    <t>3120</t>
  </si>
  <si>
    <t>0213120</t>
  </si>
  <si>
    <t>3121</t>
  </si>
  <si>
    <t>Утримання та забезпечення діяльності центрів соціальних служб для сім’ї, дітей та молоді</t>
  </si>
  <si>
    <t>0213121</t>
  </si>
  <si>
    <t>3123</t>
  </si>
  <si>
    <t>0213123</t>
  </si>
  <si>
    <t>Реалізація державної політики у молодіжній сфері</t>
  </si>
  <si>
    <t>0213130</t>
  </si>
  <si>
    <t>3133</t>
  </si>
  <si>
    <t>Інші заходи та заклади молодіжної політики</t>
  </si>
  <si>
    <t>0213133</t>
  </si>
  <si>
    <t>0213100</t>
  </si>
  <si>
    <t>0213104</t>
  </si>
  <si>
    <t>8400</t>
  </si>
  <si>
    <t>0218400</t>
  </si>
  <si>
    <t>Фінансова підтримка засобів масової інформації</t>
  </si>
  <si>
    <t>8410</t>
  </si>
  <si>
    <t>0218410</t>
  </si>
  <si>
    <t>0215000</t>
  </si>
  <si>
    <t>0215010</t>
  </si>
  <si>
    <t>0215011</t>
  </si>
  <si>
    <t>0215030</t>
  </si>
  <si>
    <t>0215031</t>
  </si>
  <si>
    <t>0215040</t>
  </si>
  <si>
    <t>0215041</t>
  </si>
  <si>
    <t>0215050</t>
  </si>
  <si>
    <t>0215052</t>
  </si>
  <si>
    <t>0217610</t>
  </si>
  <si>
    <t>0218110</t>
  </si>
  <si>
    <t>0219800</t>
  </si>
  <si>
    <t>1014000</t>
  </si>
  <si>
    <t>1014030</t>
  </si>
  <si>
    <t>Фінансування районного бюджету  на 2020 рік</t>
  </si>
  <si>
    <t xml:space="preserve">Код </t>
  </si>
  <si>
    <t>Найменування згідно з Класифікацією фінансування бюджету</t>
  </si>
  <si>
    <t>Фінансування та типом кредитора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</si>
  <si>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</si>
  <si>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</si>
  <si>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</si>
  <si>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</si>
  <si>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Фінансування  за рахунок зміни залишків коштів  бюджетів</t>
  </si>
  <si>
    <t>На початок періоду</t>
  </si>
  <si>
    <t>На кінець періоду</t>
  </si>
  <si>
    <t>Кошти, що передаються  із загального фонду бюджету до бюджету розвитку (спеціального фонду)</t>
  </si>
  <si>
    <t xml:space="preserve">у тому числі за рахунок субвенцій з державного бюджету </t>
  </si>
  <si>
    <t>Загальне фінансування</t>
  </si>
  <si>
    <t>Фінансування та типом боргового обов'язання</t>
  </si>
  <si>
    <t>Фінансування за активними операціями</t>
  </si>
  <si>
    <t>Зміни обсягів  депозитів і цінних паперів, що використовуються для управління ліквідністю</t>
  </si>
  <si>
    <t>602000</t>
  </si>
  <si>
    <t>Зміни обсягів бюджетних коштів</t>
  </si>
  <si>
    <t>602100</t>
  </si>
  <si>
    <t>602200</t>
  </si>
  <si>
    <t>602400</t>
  </si>
  <si>
    <t>_____________________________________________________________</t>
  </si>
  <si>
    <t>Зменшення суми по ремонту даху Новогригорівської І ЗШ</t>
  </si>
  <si>
    <t>Придбання ел котла харчового для ЗШ №4</t>
  </si>
  <si>
    <t>Придбання електропательні</t>
  </si>
  <si>
    <t>КНП ЦРЛ на придбання електрокардіографа</t>
  </si>
  <si>
    <t>КНП ЦРЛ на придбання двухпольної безтіньової операційної галогенової лампи</t>
  </si>
  <si>
    <t>КНП ЦРЛ на придбання пульсоксиметра для новонароджених</t>
  </si>
  <si>
    <t>КНП ЦРЛ на придбання монітора пацієнта</t>
  </si>
  <si>
    <t>КНП ЦРЛ на придбання стериалізатора повітряного</t>
  </si>
  <si>
    <t>На придбання кондиціонеру "Веселка"</t>
  </si>
  <si>
    <t>На придбання пральної машини "Веселка"</t>
  </si>
  <si>
    <t>Кошти передані</t>
  </si>
  <si>
    <t>Поповнення бібліотечного фонду</t>
  </si>
  <si>
    <t>придбання спеціальних засобів корекції психофізичного розвитку для учнів інклюзивних класів закладів загальної середньої освіти</t>
  </si>
  <si>
    <t>ЦРЛ (придбання житла для медичних фахівців)</t>
  </si>
  <si>
    <t>ЦРЛ (придбання комп'ютерів та багатофункціональних пристроїв)</t>
  </si>
  <si>
    <t>Придбання автомобіля для первинки</t>
  </si>
  <si>
    <t>Співфінансування об'єкту "Реконструкція спортивного майданчику Комунального закладу "Навчально - виховний комплекс "Долинська гімназія - загальноосвітня школа І - ІІІ ступенів №3 Долинської  районної ради" за адресою: вул. Ольгерда Бочковського, 13, м. До</t>
  </si>
  <si>
    <t>КП Стадіон "Колос" (придбання газонокосарки та аератора (розпушувача))</t>
  </si>
  <si>
    <t>Співфінансування у розмірі 10% до ресурсу з державного бюджету на забезпечення якості, сучасної та доступної загальної освіти "Нова українська школа"</t>
  </si>
  <si>
    <t>Покращення матеріально-технічної бази харчоблоків (ремонт)                    (спеціальний фонд  КПКВК 0611020 КЕКВ 3132)</t>
  </si>
  <si>
    <t xml:space="preserve">Нова українська школа </t>
  </si>
  <si>
    <t>Капітальний  ремонт покрівлі Комунального закладу "Новогригорівська Перша  загальноосвітня школа І-ІІІ ступенів Долинської районної ради" (КЕКВ 3132)</t>
  </si>
  <si>
    <t>Придбання духової шафи для  Комунального закладу «Долинська загальноосвітня школа  №2  ім.А.С.Макаренка Долинської районної  ради» (КЕКВ 3110)</t>
  </si>
  <si>
    <t>Придбання комп'ютерів (КЕКВ 3110)</t>
  </si>
  <si>
    <t>розпорядження 139 (придбання обладнання за рах освітньої)</t>
  </si>
  <si>
    <t>Капітальний ремонт комплексу будівель (Комунального закладу "Районний Будинок культури Долинської районної ради") по вул.Сонячній, 1, ( в тому числі виготовлення проектно-кошторисної документації капітального ремонту комплексу будівель (Комунального закла</t>
  </si>
  <si>
    <t xml:space="preserve">Співфінансування 10 % на придбання обладнання для їдальні харчоблоку КЗ "Долинський опорний заклад середньої освіти-гімназія І_-ІІІ ступенів №3 Долинської районної ради" </t>
  </si>
  <si>
    <t>Придбання кондиціонеру для відділу освіти</t>
  </si>
  <si>
    <t>Придбання принтерів в дорослу та дитячу бібліотеки</t>
  </si>
  <si>
    <t>Придбання мікшерського пульту</t>
  </si>
  <si>
    <t>Перерозподіл субвенції НУШ (відповідно до проведених відкритих торгів необхідна закупівля багатофункціональних пристроїв (принтерів) вартістю до 6,0 тис.грн.)</t>
  </si>
  <si>
    <t>Перерозподіл субвенції  (відповідно до договору збільшена вартість бойлеру для їдальні харчоблоку ЗШ №3)</t>
  </si>
  <si>
    <t>ВСЬОГО</t>
  </si>
  <si>
    <t>Забезпечення діяльності бібліотек</t>
  </si>
  <si>
    <t>Забезпечення діяльності музеїв i виставок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</si>
  <si>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</si>
  <si>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</si>
  <si>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</si>
  <si>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</si>
  <si>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1011100</t>
  </si>
  <si>
    <t>Субвенція  з місцевого бюджету на проектні, будівельно – ремонтні роботи, придбання  житла та приміщень для розвитку сімейних та інших форм виховання, наближених до сімейних, та забезпечення житлом дітей – сиріт, дітей, позбавлених батьківського піклування, осіб з їх числа за рахунок відповідної субвенції з державного бюджету</t>
  </si>
  <si>
    <t>Житло дітям сиротам</t>
  </si>
  <si>
    <t>в тому числі за рахунок субвенції з обласного бюджету на проектні, будівельно – ремонтні роботи, придбання  житла та приміщень для розвитку сімейних та інших форм виховання, наближених до сімейних, та забезпечення житлом дітей – сиріт, дітей, позбавлених батьківського піклування, осіб з їх числа за рахунок відповідноїсубвенції з державного бюджету</t>
  </si>
  <si>
    <t>0210190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</si>
  <si>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</si>
  <si>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</si>
  <si>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0210191</t>
  </si>
  <si>
    <t>0191</t>
  </si>
  <si>
    <t>0160</t>
  </si>
  <si>
    <t>Проведення місцевих виборів</t>
  </si>
  <si>
    <t>у тому числі за рахунок субвенції з місцевого бюджету 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</si>
  <si>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3710000</t>
  </si>
  <si>
    <t>Інші заклади та заходи в галузі культури і мистецтва</t>
  </si>
  <si>
    <t>1014080</t>
  </si>
  <si>
    <t>3700000</t>
  </si>
  <si>
    <t>9610</t>
  </si>
  <si>
    <t>0216082</t>
  </si>
  <si>
    <t>6082</t>
  </si>
  <si>
    <t>Придбання житла для окремих категорій населення відповідно до законодавства</t>
  </si>
  <si>
    <t>Субвенція з місцевого бюджету на погашення різниці 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</si>
  <si>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</si>
  <si>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3719610</t>
  </si>
  <si>
    <t>3719620</t>
  </si>
  <si>
    <t>3719150</t>
  </si>
  <si>
    <t>3719151</t>
  </si>
  <si>
    <t>3719152</t>
  </si>
  <si>
    <t>Інші субвенції з місцевого бюджету</t>
  </si>
  <si>
    <t>3719770</t>
  </si>
  <si>
    <t>Спеціальний фонд</t>
  </si>
  <si>
    <r>
      <t xml:space="preserve">
комунальні послуги  та енергоносії</t>
    </r>
    <r>
      <rPr>
        <i/>
        <sz val="9"/>
        <rFont val="Times New Roman"/>
        <family val="1"/>
      </rPr>
      <t xml:space="preserve">
</t>
    </r>
  </si>
  <si>
    <r>
      <t xml:space="preserve"> оплата праці</t>
    </r>
    <r>
      <rPr>
        <i/>
        <sz val="9"/>
        <rFont val="Times New Roman"/>
        <family val="1"/>
      </rPr>
      <t xml:space="preserve">
</t>
    </r>
  </si>
  <si>
    <t>Міжбюджетні трансферти</t>
  </si>
  <si>
    <t>Загальний фонд</t>
  </si>
  <si>
    <t>Відділ освіти  Долинської районної державної адміністрації</t>
  </si>
  <si>
    <t>Відділ культури, молоді та спорту Долинської райдержадміністрації</t>
  </si>
  <si>
    <t>Відділ культури, молоді та спортуДолинської райдержадміністрації</t>
  </si>
  <si>
    <t>Програми і централізовані заходи у галузі охорони здоров'я</t>
  </si>
  <si>
    <t>Розвиток дитячо-юнацького та резервного спорту</t>
  </si>
  <si>
    <t>Підтримка і розвиток спортивної інфраструктури</t>
  </si>
  <si>
    <t xml:space="preserve">Капітальний  ремонт покрівлі Комунального закладу "Новогригорівська Перша загальноосвітня  школа І-ІІІ ступенів  Долинської районної ради" по вул. 30-річчя Перемоги, 64 в с. Новогригорівка Перша Долинського району Кіровоградської області </t>
  </si>
  <si>
    <t>у тому числі за рахунок субвенції з державного бюджету</t>
  </si>
  <si>
    <t>Долинська районна державна адміністрація</t>
  </si>
  <si>
    <t>в тому числі за рахунок субвенції з обласного бюджету на виплату грошової компенсації за належні для отримання жилі приміщення для сімей осіб, визначених абзацами 5 – 8 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– 14 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</si>
  <si>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Усього</t>
  </si>
  <si>
    <t>у тому числі бюджет розвитку</t>
  </si>
  <si>
    <t>На співфінансування  об'єкту "Реконструкція спортивного майданчику Комунального закладу "Долинський опорний заклад загальної середньої освіти - гімназія І - ІІІ ступенів №3 Долинської  районної ради" за адресою: вул. Ольгерда Бочковського, 13, м. Долинська, Долинський район, Кіровоградська область" (з виготовленнямпроектно - кошторисної документації) в т.ч. на виготовлення проектно-кошторисної документації та проходження експертизи – 230000 гривень)</t>
  </si>
  <si>
    <t xml:space="preserve"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 </t>
  </si>
  <si>
    <t xml:space="preserve">у тому числі за рахунок  субвенції з місцевого бюджету на здійснення переданих видатків у сфері охорони здоров’я за рахунок коштів медичної субвенції  </t>
  </si>
  <si>
    <t xml:space="preserve">у тому числі 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 </t>
  </si>
  <si>
    <t xml:space="preserve">ЗМІНИ  
до доходів районного бюджету на 2020 рік
визначених у додатку №1 до рішення Долинської районної ради від 20 грудня 2019 року №557  (з урахуванням рішення від  19 березня 2020 року № 575, від 03 червня 2020 року № 603, від 25 червня 2020 року № 619, від 28 серпня 2020 року № 624, від 25 вересня 2020 року №645, від 12 листопада 2020 року № 665) </t>
  </si>
  <si>
    <t>розпорядження 277-р</t>
  </si>
  <si>
    <t>(на співфінансування  об'єкту "Реконструкція спортивного майданчику Комунального закладу "Долинський опорний заклад загальної середньої освіти - гімназія І - ІІІ ступенів №3 Долинської  районної ради" за адресою: вул. Ольгерда Бочковського, 13, м. Долинська, Долинський район, Кіровоградська область" (з виготовленнямпроектно - кошторисної документації) в т.ч. на виготовлення проектно-кошторисної документації та проходження експертизи – 230000 гривень)</t>
  </si>
  <si>
    <t>На співфінансування  об'єкту "Реконструкція спортивного майданчику Комунального закладу "Долинський опорний заклад загальної середньої освіти - гімназія І - ІІІ ступенів №3 Долинської  районної ради" за адресою: вул. Ольгерда Бочковського, 13, м. Долинська, Долинський район, Кіровоградська область" (з виготовленням проектно - кошторисної документації) в т.ч. на виготовлення проектно-кошторисної документації та проходження експертизи – 230000 гривень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</si>
  <si>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</si>
  <si>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 на здійснення підтримки окремих закладів та заходів у системі охорони здоров’я за рахунок відповідної субвенції з державного бюджету</t>
  </si>
  <si>
    <t>у тому числі за рахунок субвенції  з місцевого бюджету  на здійснення підтримки окремих закладів та заходів у системі охорони здоров’я за рахунок відповідної субвенції з державного бюджету</t>
  </si>
  <si>
    <t xml:space="preserve">у тому числі за рахунок субвенції з місцевих бюджетів </t>
  </si>
  <si>
    <t>9750</t>
  </si>
  <si>
    <t xml:space="preserve">                                найменування трансферту</t>
  </si>
  <si>
    <t xml:space="preserve">                              код Класифікації доходів бюджету</t>
  </si>
  <si>
    <t>Субвенція з  місцевого бюджету на реалізацію заходів, спрямованих на розвиток системи охорони здоров’я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</si>
  <si>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 xml:space="preserve">     Трансферти з інших місцевих бюджетів</t>
  </si>
  <si>
    <t xml:space="preserve">                                  Міжбюджетні трансферти на 2020 рік</t>
  </si>
  <si>
    <t>у тому числі за рахунок залишку коштів субвенції з місцевого бюджету на здійснення переданих видатків у сфері охорони здоро'я за рахунок коштів медичної субвенції  на рахунку районного бюджету   станом на 01 січня 2019 року</t>
  </si>
  <si>
    <t xml:space="preserve">інші субвенції з місцевого бюджету </t>
  </si>
  <si>
    <t xml:space="preserve">у тому числі за рахунок залишку коштів освітньої субвенції з районного бюджету, що склався станом на 01.01.2019 року </t>
  </si>
  <si>
    <t xml:space="preserve">Капітальні видатки бюджетннх установ </t>
  </si>
  <si>
    <t xml:space="preserve">у тому числі за рахунок субвенцій з місцевих бюджетів </t>
  </si>
  <si>
    <t>Березівський сільський</t>
  </si>
  <si>
    <t>Богданівський сільський</t>
  </si>
  <si>
    <t>Братолюбівський сільський</t>
  </si>
  <si>
    <t>Варварівський сільський</t>
  </si>
  <si>
    <t>Василівський сільський</t>
  </si>
  <si>
    <t>Гурівський сільський</t>
  </si>
  <si>
    <t>Іванівський сільський</t>
  </si>
  <si>
    <t>Лаврівський сільський</t>
  </si>
  <si>
    <t>Маловодянський сільський</t>
  </si>
  <si>
    <t>Новогригорівский І сільський</t>
  </si>
  <si>
    <t>Новогригорівский ІІ сільський</t>
  </si>
  <si>
    <t>Н.Олександрівський сільський</t>
  </si>
  <si>
    <t>Олександрівський сільський</t>
  </si>
  <si>
    <t>Першотравневий сільський</t>
  </si>
  <si>
    <t>Пишненський сільський</t>
  </si>
  <si>
    <t>Суходільський сільський</t>
  </si>
  <si>
    <t>Молодіжненський селищний</t>
  </si>
  <si>
    <t>Долинський міський</t>
  </si>
  <si>
    <t>Всього по сільським, селищній, міській раді</t>
  </si>
  <si>
    <t>Обласний бюджет</t>
  </si>
  <si>
    <t>0100000</t>
  </si>
  <si>
    <t>0110000</t>
  </si>
  <si>
    <t>1000000</t>
  </si>
  <si>
    <t>у тому числі за рахунок субвенцій з місцевих бюджетів (сільські, селищна, міська)</t>
  </si>
  <si>
    <t>3160</t>
  </si>
  <si>
    <t>3011</t>
  </si>
  <si>
    <t>3021</t>
  </si>
  <si>
    <t>3022</t>
  </si>
  <si>
    <t>3031</t>
  </si>
  <si>
    <t>3032</t>
  </si>
  <si>
    <t>3041</t>
  </si>
  <si>
    <t>3042</t>
  </si>
  <si>
    <t>3043</t>
  </si>
  <si>
    <t>3044</t>
  </si>
  <si>
    <t>3045</t>
  </si>
  <si>
    <t>3046</t>
  </si>
  <si>
    <t>3047</t>
  </si>
  <si>
    <t>3080</t>
  </si>
  <si>
    <t>2010</t>
  </si>
  <si>
    <t>3130</t>
  </si>
  <si>
    <t>3140</t>
  </si>
  <si>
    <t>3100</t>
  </si>
  <si>
    <t>3104</t>
  </si>
  <si>
    <t>Боківський сільський</t>
  </si>
  <si>
    <t>Управління  соціального захисту населення Долинської  районної державної адміністрації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</si>
  <si>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</si>
  <si>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допомоги у зв"язку з вагітністю і пологами</t>
  </si>
  <si>
    <t>Надання допомоги при народженні дитини</t>
  </si>
  <si>
    <t>Надання допомоги на дітей, над якими встановлено 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</si>
  <si>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</si>
  <si>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</si>
  <si>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щомісячної стипендії інвалідам війни та учасникам бойових дій, яким виповнилось 90 років і більше</t>
  </si>
  <si>
    <t>Надання допомоги вдовам та інвалідам І категорії, інвалідність яких пов'язана з наслідками Чорнобильської катастрофи</t>
  </si>
  <si>
    <t>Соціальний захист ветеранів війни та праці</t>
  </si>
  <si>
    <t>5050</t>
  </si>
  <si>
    <t>Підтримка фізкультурно - спортивного руху</t>
  </si>
  <si>
    <t>5052</t>
  </si>
  <si>
    <t>Фінансова підтримка регіональних осередків всеукраїнських організацій фізкультурно - спортивної спрямованості у здійсненні фізкультурно - масових заходів серед населення регіону</t>
  </si>
  <si>
    <t>Надання  матеріальної допомоги інвалідам, онкологічним хворим та дітям - інвалідам</t>
  </si>
  <si>
    <t>Багатопрофільна стаціонарна медична допомога населенню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</si>
  <si>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</si>
  <si>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</si>
  <si>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Здійснення соціальної роботи з вразливими категоріями населення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</si>
  <si>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</si>
  <si>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Проведення спортивної роботи в регіоні</t>
  </si>
  <si>
    <t>Проведення навчально-тренувальних зборiв i змагань з олімпійських видів спорту</t>
  </si>
  <si>
    <t>Надання пільг та житлових субсидій населенню на оплату електроенергії, природного газу, послуг тепло-, водопостачання і  водовідведення, квартирної плати, вивезення побутового сміття та рідких нечистот</t>
  </si>
  <si>
    <t>видатки споживання</t>
  </si>
  <si>
    <t>видатки розвитку</t>
  </si>
  <si>
    <t>0111</t>
  </si>
  <si>
    <t>0133</t>
  </si>
  <si>
    <t>0921</t>
  </si>
  <si>
    <t>0960</t>
  </si>
  <si>
    <t>0990</t>
  </si>
  <si>
    <t>1040</t>
  </si>
  <si>
    <t>1030</t>
  </si>
  <si>
    <t>1070</t>
  </si>
  <si>
    <t>1060</t>
  </si>
  <si>
    <t>1090</t>
  </si>
  <si>
    <t>1010</t>
  </si>
  <si>
    <t>0731</t>
  </si>
  <si>
    <t>0830</t>
  </si>
  <si>
    <t>0810</t>
  </si>
  <si>
    <t>0411</t>
  </si>
  <si>
    <t>0320</t>
  </si>
  <si>
    <t>0824</t>
  </si>
  <si>
    <t>0828</t>
  </si>
  <si>
    <t>0829</t>
  </si>
  <si>
    <t>0180</t>
  </si>
  <si>
    <t>1080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</si>
  <si>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</si>
  <si>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</si>
  <si>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</si>
  <si>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</si>
  <si>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</si>
  <si>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0763</t>
  </si>
  <si>
    <t>Заходи державної політики з питань сім"ї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</si>
  <si>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</si>
  <si>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1020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</si>
  <si>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</si>
  <si>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у тому числі за рахунок субвенції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</si>
  <si>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Утримання та навчально-тренувальна робота комунальних дитячо-юнацьких спортивних шкiл</t>
  </si>
  <si>
    <t>Сприяння розвитку малого та середнього підприємництва</t>
  </si>
  <si>
    <t>Відділ культури, туризму та культурної спадщини Долинської райдержадміністрації</t>
  </si>
  <si>
    <t>Фінансове управління Долинської районної державної адміністрації</t>
  </si>
  <si>
    <t>Всього видатків</t>
  </si>
  <si>
    <t>усього</t>
  </si>
  <si>
    <t>Усього доходів (без урахування міжбюджетних трансфертів)</t>
  </si>
  <si>
    <t>Разом доходів</t>
  </si>
  <si>
    <t>Х</t>
  </si>
  <si>
    <t>Код Функціональної класифікації видатків та кредитування бюджету</t>
  </si>
  <si>
    <t>УСЬОГО</t>
  </si>
  <si>
    <t>0611010</t>
  </si>
  <si>
    <t>0910</t>
  </si>
  <si>
    <t>Надання дошкільної освіти</t>
  </si>
  <si>
    <t>у тому числі за рахунок субвенції з місцевого (обласного) бюджету за рахунок залишку коштів освітньої субвенції, що утворився на початок бюджетного періоду</t>
  </si>
  <si>
    <t>у тому числі за рахунок субвенцій з місцевих бюджетів</t>
  </si>
  <si>
    <t xml:space="preserve">у тому числі за рахунок залишку освітньої субвенції з державного бюджету  </t>
  </si>
  <si>
    <t>у тому числі за рахунок субвенції з обласного бюджету районному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</si>
  <si>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Придбання путівок для санаторно - курортного лікування громадян, які постраждали внаслідок Чорнобильської катастрофи, віднесених до категорії 2</t>
  </si>
  <si>
    <t xml:space="preserve">у тому числі за рахунок залишку коштів медичної субвенції з державного бюджету, що склався станом на 01.01.2018 року </t>
  </si>
  <si>
    <t>0212146</t>
  </si>
  <si>
    <t>2146</t>
  </si>
  <si>
    <t>Відшкодування  вартості лікарських засобів для лікування окремих захворювань</t>
  </si>
  <si>
    <t>0216000</t>
  </si>
  <si>
    <t>Житлово - комунальне господарство</t>
  </si>
  <si>
    <t>0216080</t>
  </si>
  <si>
    <t xml:space="preserve"> придбання кисневого концентратору для ЦРЛ</t>
  </si>
  <si>
    <t>Реалізація державних та місцевих житлових програм</t>
  </si>
  <si>
    <t>0216083</t>
  </si>
  <si>
    <t>0610</t>
  </si>
  <si>
    <t>Проектні, будівельно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 осіб з їх числа</t>
  </si>
  <si>
    <t>0210180</t>
  </si>
  <si>
    <t>Видатки на КУ "Трудовий архів"</t>
  </si>
  <si>
    <t>0218000</t>
  </si>
  <si>
    <t>0218420</t>
  </si>
  <si>
    <t>8420</t>
  </si>
  <si>
    <t>Інші заходи у сфері засобів масової інформації</t>
  </si>
  <si>
    <t>0219000</t>
  </si>
  <si>
    <t>Субвенція з місцевого бюджету державному бюджету на виконання програм соціально - економічного розвитку</t>
  </si>
  <si>
    <t>3719750</t>
  </si>
  <si>
    <t>Субвенція з місцевого бюджету на співфінансування інвестиційних проектів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</si>
  <si>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</si>
  <si>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у тому числі за рахунок субвенції   з обласного бюджету районному бюджету на реалізацію заходів, спрямованих на підвищення якості освіти за рахунок відповідної субвенції  з державного бюджету</t>
  </si>
  <si>
    <t>у тому числі за рахунок субвенції  з місцевого бюджету на проектні, будівельно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осіб з їх числа за рахунок відповідної субвенції з державного бюджету</t>
  </si>
  <si>
    <t>(грн)</t>
  </si>
  <si>
    <t>Найменування бюджету - одержувача/надавача міжбюджетного трансферту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</si>
  <si>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</si>
  <si>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</si>
  <si>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</si>
  <si>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</si>
  <si>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</si>
  <si>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розпорядження 309-р</t>
  </si>
  <si>
    <t>розпорядження 284-р</t>
  </si>
  <si>
    <t>розпорядження 302-р</t>
  </si>
  <si>
    <t xml:space="preserve">Додаток № 1
до рішення Кропивницької районної ради
від __ _______ 2021 року №__
"Про внесення змін до рішення 
районної ради від 20 грудня 2019 року 
№ 557 “Про районний бюджет Долинського району на 2020 рік”
</t>
  </si>
  <si>
    <r>
      <t>Додаток № 2
до рішення</t>
    </r>
    <r>
      <rPr>
        <sz val="9"/>
        <rFont val="Times New Roman Cyr"/>
        <family val="0"/>
      </rPr>
      <t xml:space="preserve"> Кропивницької</t>
    </r>
    <r>
      <rPr>
        <sz val="10"/>
        <rFont val="Times New Roman Cyr"/>
        <family val="0"/>
      </rPr>
      <t xml:space="preserve"> районної ради
від __ _______ 2021 року №__
"Про внесення змін до рішення 
районної ради від 20 грудня 2019 року 
№ 557 “Про районний бюджет Долинського району на 2020 рік”</t>
    </r>
  </si>
  <si>
    <t xml:space="preserve">Додаток № 3
до рішення Кропивницької районної ради
від __ _______ 2021 року №__
"Про внесення змін до рішення 
районної ради від 20 грудня 2019 року 
№ 557 “Про районний бюджет Долинського району на 2020 рік”
</t>
  </si>
  <si>
    <t>Додаток № 4
до рішення Кропивницької районної ради
від __ _______ 2021 року №__
"Про внесення змін до рішення 
районної ради від 20 грудня 2019 року 
№ 557 “Про районний бюджет Долинського району на 2020 рік”</t>
  </si>
  <si>
    <t>Додаток № 5 
до рішення Кропивницької районної ради
від __ _______ 2021 року №__
"Про внесення змін до рішення 
районної ради від 20 грудня 2019 року 
№ 557 “Про районний бюджет Долинського району на 2020 рік”</t>
  </si>
  <si>
    <t xml:space="preserve">Додаток № 6 
до рішення Кропивницької районної ради
від __ _______ 2021 року №__
"Про внесення змін до рішення 
районної ради від 20 грудня 2019 року 
№ 557 “Про районний бюджет Долинського району на 2020 рік”
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</si>
</sst>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0.0"/>
    <numFmt numFmtId="191" formatCode="0.000"/>
    <numFmt numFmtId="192" formatCode="0.00000"/>
    <numFmt numFmtId="193" formatCode="0.0000"/>
    <numFmt numFmtId="194" formatCode="0.0E+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0.000000000"/>
    <numFmt numFmtId="199" formatCode="0.0000000000"/>
    <numFmt numFmtId="200" formatCode="0.00000000"/>
    <numFmt numFmtId="201" formatCode="0.0000000"/>
    <numFmt numFmtId="202" formatCode="0.000000"/>
    <numFmt numFmtId="203" formatCode="[$€-2]\ ###,000_);[Red]\([$€-2]\ ###,000\)"/>
    <numFmt numFmtId="204" formatCode="#,##0.0"/>
    <numFmt numFmtId="205" formatCode="#,##0.000"/>
    <numFmt numFmtId="206" formatCode="#,##0.0000"/>
    <numFmt numFmtId="207" formatCode="#,##0.00000"/>
    <numFmt numFmtId="208" formatCode="_-* #,##0.000\ _г_р_н_._-;\-* #,##0.000\ _г_р_н_._-;_-* &quot;-&quot;??\ _г_р_н_._-;_-@_-"/>
    <numFmt numFmtId="209" formatCode="#,##0.000000"/>
  </numFmts>
  <fonts count="88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0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9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8"/>
      <name val="Times New Roman"/>
      <family val="1"/>
    </font>
    <font>
      <i/>
      <sz val="9"/>
      <color indexed="12"/>
      <name val="Times New Roman"/>
      <family val="1"/>
    </font>
    <font>
      <b/>
      <sz val="18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b/>
      <sz val="16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9"/>
      <name val="Times New Roman Cyr"/>
      <family val="1"/>
    </font>
    <font>
      <b/>
      <sz val="14"/>
      <name val="Times New Roman Cyr"/>
      <family val="1"/>
    </font>
    <font>
      <i/>
      <sz val="12"/>
      <name val="Times New Roman"/>
      <family val="1"/>
    </font>
    <font>
      <i/>
      <sz val="14"/>
      <name val="Times New Roman Cyr"/>
      <family val="1"/>
    </font>
    <font>
      <sz val="14"/>
      <name val="Times New Roman Cyr"/>
      <family val="1"/>
    </font>
    <font>
      <i/>
      <sz val="12"/>
      <name val="Times New Roman Cyr"/>
      <family val="0"/>
    </font>
    <font>
      <b/>
      <sz val="13"/>
      <name val="Times New Roman Cyr"/>
      <family val="0"/>
    </font>
    <font>
      <b/>
      <sz val="14"/>
      <name val="Times New Roman CYR"/>
      <family val="0"/>
    </font>
    <font>
      <b/>
      <sz val="10"/>
      <name val="Times New Roman Cyr"/>
      <family val="1"/>
    </font>
    <font>
      <u val="single"/>
      <sz val="10"/>
      <name val="Times New Roman Cyr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24" fillId="0" borderId="0">
      <alignment/>
      <protection/>
    </xf>
    <xf numFmtId="0" fontId="8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663">
    <xf numFmtId="0" fontId="0" fillId="0" borderId="0" xfId="0" applyAlignment="1">
      <alignment/>
    </xf>
    <xf numFmtId="0" fontId="1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190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190" fontId="9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90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11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32" borderId="12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192" fontId="19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0" fillId="32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1" fillId="0" borderId="12" xfId="53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vertical="center"/>
    </xf>
    <xf numFmtId="192" fontId="9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0" fillId="32" borderId="12" xfId="0" applyNumberFormat="1" applyFont="1" applyFill="1" applyBorder="1" applyAlignment="1">
      <alignment horizontal="center" vertical="center" wrapText="1"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4" fillId="0" borderId="10" xfId="0" applyNumberFormat="1" applyFont="1" applyFill="1" applyBorder="1" applyAlignment="1">
      <alignment horizontal="center" vertical="top" wrapText="1"/>
    </xf>
    <xf numFmtId="49" fontId="15" fillId="0" borderId="12" xfId="0" applyNumberFormat="1" applyFont="1" applyFill="1" applyBorder="1" applyAlignment="1">
      <alignment vertical="center"/>
    </xf>
    <xf numFmtId="0" fontId="10" fillId="0" borderId="12" xfId="53" applyFont="1" applyFill="1" applyBorder="1" applyAlignment="1">
      <alignment horizontal="center" vertical="center" wrapText="1"/>
      <protection/>
    </xf>
    <xf numFmtId="49" fontId="10" fillId="0" borderId="12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justify" wrapText="1"/>
    </xf>
    <xf numFmtId="49" fontId="0" fillId="33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justify" vertical="center" wrapText="1"/>
    </xf>
    <xf numFmtId="0" fontId="11" fillId="32" borderId="12" xfId="53" applyFont="1" applyFill="1" applyBorder="1" applyAlignment="1">
      <alignment horizontal="center" vertical="center" wrapText="1"/>
      <protection/>
    </xf>
    <xf numFmtId="49" fontId="11" fillId="32" borderId="12" xfId="53" applyNumberFormat="1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21" fillId="34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35" borderId="10" xfId="0" applyFill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3" fillId="0" borderId="10" xfId="0" applyNumberFormat="1" applyFont="1" applyFill="1" applyBorder="1" applyAlignment="1">
      <alignment horizontal="justify" vertical="center" wrapText="1"/>
    </xf>
    <xf numFmtId="0" fontId="18" fillId="0" borderId="13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top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190" fontId="18" fillId="0" borderId="10" xfId="0" applyNumberFormat="1" applyFont="1" applyBorder="1" applyAlignment="1">
      <alignment horizontal="left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190" fontId="13" fillId="0" borderId="10" xfId="0" applyNumberFormat="1" applyFont="1" applyBorder="1" applyAlignment="1">
      <alignment horizontal="left" vertical="center" wrapText="1"/>
    </xf>
    <xf numFmtId="190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top" wrapText="1"/>
    </xf>
    <xf numFmtId="0" fontId="21" fillId="32" borderId="10" xfId="0" applyFont="1" applyFill="1" applyBorder="1" applyAlignment="1">
      <alignment horizontal="center" vertical="top" wrapText="1"/>
    </xf>
    <xf numFmtId="0" fontId="28" fillId="32" borderId="10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/>
    </xf>
    <xf numFmtId="19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36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11" fillId="36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190" fontId="29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191" fontId="29" fillId="0" borderId="0" xfId="0" applyNumberFormat="1" applyFont="1" applyAlignment="1">
      <alignment horizontal="right"/>
    </xf>
    <xf numFmtId="191" fontId="29" fillId="0" borderId="0" xfId="0" applyNumberFormat="1" applyFont="1" applyAlignment="1">
      <alignment horizontal="center"/>
    </xf>
    <xf numFmtId="191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 horizontal="right"/>
    </xf>
    <xf numFmtId="192" fontId="31" fillId="0" borderId="0" xfId="0" applyNumberFormat="1" applyFont="1" applyAlignment="1">
      <alignment horizontal="right"/>
    </xf>
    <xf numFmtId="191" fontId="32" fillId="0" borderId="0" xfId="0" applyNumberFormat="1" applyFont="1" applyAlignment="1">
      <alignment horizontal="center"/>
    </xf>
    <xf numFmtId="190" fontId="29" fillId="10" borderId="0" xfId="0" applyNumberFormat="1" applyFont="1" applyFill="1" applyAlignment="1">
      <alignment/>
    </xf>
    <xf numFmtId="190" fontId="0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20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90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191" fontId="3" fillId="0" borderId="0" xfId="0" applyNumberFormat="1" applyFont="1" applyAlignment="1">
      <alignment/>
    </xf>
    <xf numFmtId="191" fontId="0" fillId="0" borderId="0" xfId="0" applyNumberFormat="1" applyFont="1" applyAlignment="1">
      <alignment horizont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 wrapText="1"/>
    </xf>
    <xf numFmtId="1" fontId="9" fillId="32" borderId="10" xfId="0" applyNumberFormat="1" applyFont="1" applyFill="1" applyBorder="1" applyAlignment="1">
      <alignment horizontal="center" vertical="center" wrapText="1"/>
    </xf>
    <xf numFmtId="1" fontId="9" fillId="32" borderId="10" xfId="0" applyNumberFormat="1" applyFont="1" applyFill="1" applyBorder="1" applyAlignment="1">
      <alignment horizontal="center" vertical="center"/>
    </xf>
    <xf numFmtId="1" fontId="9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1" fontId="19" fillId="0" borderId="15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0" fontId="13" fillId="0" borderId="17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49" fontId="20" fillId="34" borderId="10" xfId="0" applyNumberFormat="1" applyFon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1" fontId="3" fillId="35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justify" vertical="center" wrapText="1"/>
    </xf>
    <xf numFmtId="0" fontId="10" fillId="0" borderId="10" xfId="53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vertical="center" wrapText="1"/>
    </xf>
    <xf numFmtId="49" fontId="0" fillId="34" borderId="10" xfId="0" applyNumberForma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25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49" fontId="3" fillId="3" borderId="12" xfId="0" applyNumberFormat="1" applyFont="1" applyFill="1" applyBorder="1" applyAlignment="1">
      <alignment horizontal="center" vertical="center" wrapText="1"/>
    </xf>
    <xf numFmtId="49" fontId="22" fillId="3" borderId="11" xfId="0" applyNumberFormat="1" applyFont="1" applyFill="1" applyBorder="1" applyAlignment="1">
      <alignment horizontal="center" vertical="top" wrapText="1"/>
    </xf>
    <xf numFmtId="49" fontId="21" fillId="3" borderId="12" xfId="0" applyNumberFormat="1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49" fontId="15" fillId="3" borderId="10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1" fillId="3" borderId="12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2" fontId="9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center" vertical="center" wrapText="1"/>
    </xf>
    <xf numFmtId="2" fontId="9" fillId="32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2" fontId="34" fillId="0" borderId="0" xfId="0" applyNumberFormat="1" applyFont="1" applyFill="1" applyAlignment="1">
      <alignment horizontal="center" vertical="center"/>
    </xf>
    <xf numFmtId="49" fontId="21" fillId="34" borderId="15" xfId="0" applyNumberFormat="1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justify" vertical="center" wrapText="1"/>
    </xf>
    <xf numFmtId="1" fontId="21" fillId="34" borderId="10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justify" vertical="center" wrapText="1"/>
    </xf>
    <xf numFmtId="2" fontId="35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justify" vertical="top" wrapText="1"/>
    </xf>
    <xf numFmtId="49" fontId="0" fillId="35" borderId="15" xfId="0" applyNumberFormat="1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 wrapText="1"/>
    </xf>
    <xf numFmtId="2" fontId="21" fillId="35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21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center" wrapText="1"/>
    </xf>
    <xf numFmtId="49" fontId="21" fillId="37" borderId="12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49" fontId="21" fillId="3" borderId="1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distributed" wrapText="1"/>
    </xf>
    <xf numFmtId="0" fontId="42" fillId="0" borderId="24" xfId="0" applyFont="1" applyFill="1" applyBorder="1" applyAlignment="1">
      <alignment horizontal="center" vertical="distributed" wrapText="1"/>
    </xf>
    <xf numFmtId="0" fontId="43" fillId="0" borderId="24" xfId="0" applyFont="1" applyFill="1" applyBorder="1" applyAlignment="1">
      <alignment horizontal="center" vertical="distributed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left" vertical="center" wrapText="1"/>
    </xf>
    <xf numFmtId="4" fontId="36" fillId="0" borderId="24" xfId="0" applyNumberFormat="1" applyFont="1" applyFill="1" applyBorder="1" applyAlignment="1">
      <alignment horizontal="center" vertical="center" wrapText="1"/>
    </xf>
    <xf numFmtId="1" fontId="44" fillId="0" borderId="24" xfId="0" applyNumberFormat="1" applyFont="1" applyFill="1" applyBorder="1" applyAlignment="1">
      <alignment horizontal="center" vertical="center"/>
    </xf>
    <xf numFmtId="1" fontId="44" fillId="0" borderId="25" xfId="0" applyNumberFormat="1" applyFont="1" applyFill="1" applyBorder="1" applyAlignment="1">
      <alignment horizontal="left" vertical="center" wrapText="1"/>
    </xf>
    <xf numFmtId="4" fontId="45" fillId="0" borderId="25" xfId="0" applyNumberFormat="1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left" vertical="center" wrapText="1"/>
    </xf>
    <xf numFmtId="4" fontId="46" fillId="0" borderId="25" xfId="0" applyNumberFormat="1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left" vertical="center" wrapText="1"/>
    </xf>
    <xf numFmtId="4" fontId="47" fillId="0" borderId="25" xfId="0" applyNumberFormat="1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left" vertical="center" wrapText="1"/>
    </xf>
    <xf numFmtId="4" fontId="41" fillId="0" borderId="24" xfId="0" applyNumberFormat="1" applyFont="1" applyFill="1" applyBorder="1" applyAlignment="1">
      <alignment horizontal="center" vertical="center" wrapText="1"/>
    </xf>
    <xf numFmtId="207" fontId="0" fillId="0" borderId="0" xfId="0" applyNumberFormat="1" applyAlignment="1">
      <alignment/>
    </xf>
    <xf numFmtId="0" fontId="47" fillId="0" borderId="26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justify" vertical="center" wrapText="1"/>
    </xf>
    <xf numFmtId="4" fontId="47" fillId="0" borderId="26" xfId="0" applyNumberFormat="1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left" vertical="center" wrapText="1"/>
    </xf>
    <xf numFmtId="4" fontId="49" fillId="0" borderId="23" xfId="0" applyNumberFormat="1" applyFont="1" applyFill="1" applyBorder="1" applyAlignment="1">
      <alignment horizontal="center" vertical="center" wrapText="1"/>
    </xf>
    <xf numFmtId="4" fontId="49" fillId="0" borderId="24" xfId="0" applyNumberFormat="1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left" vertical="center" wrapText="1"/>
    </xf>
    <xf numFmtId="4" fontId="36" fillId="0" borderId="25" xfId="0" applyNumberFormat="1" applyFont="1" applyFill="1" applyBorder="1" applyAlignment="1">
      <alignment horizontal="center" vertical="center" wrapText="1"/>
    </xf>
    <xf numFmtId="49" fontId="47" fillId="0" borderId="24" xfId="0" applyNumberFormat="1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vertical="center" wrapText="1"/>
    </xf>
    <xf numFmtId="4" fontId="47" fillId="0" borderId="24" xfId="0" applyNumberFormat="1" applyFont="1" applyFill="1" applyBorder="1" applyAlignment="1">
      <alignment horizontal="center" vertical="center"/>
    </xf>
    <xf numFmtId="4" fontId="47" fillId="0" borderId="24" xfId="0" applyNumberFormat="1" applyFont="1" applyFill="1" applyBorder="1" applyAlignment="1">
      <alignment horizontal="center" vertical="center" wrapText="1"/>
    </xf>
    <xf numFmtId="49" fontId="41" fillId="0" borderId="24" xfId="0" applyNumberFormat="1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vertical="center" wrapText="1"/>
    </xf>
    <xf numFmtId="4" fontId="41" fillId="0" borderId="24" xfId="0" applyNumberFormat="1" applyFont="1" applyFill="1" applyBorder="1" applyAlignment="1">
      <alignment horizontal="center" vertical="center"/>
    </xf>
    <xf numFmtId="4" fontId="41" fillId="0" borderId="27" xfId="0" applyNumberFormat="1" applyFont="1" applyFill="1" applyBorder="1" applyAlignment="1">
      <alignment horizontal="center" vertical="center"/>
    </xf>
    <xf numFmtId="4" fontId="41" fillId="0" borderId="26" xfId="0" applyNumberFormat="1" applyFont="1" applyFill="1" applyBorder="1" applyAlignment="1">
      <alignment horizontal="center" vertical="center"/>
    </xf>
    <xf numFmtId="4" fontId="41" fillId="0" borderId="26" xfId="0" applyNumberFormat="1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left" vertical="center" wrapText="1"/>
    </xf>
    <xf numFmtId="4" fontId="49" fillId="0" borderId="22" xfId="0" applyNumberFormat="1" applyFont="1" applyFill="1" applyBorder="1" applyAlignment="1">
      <alignment horizontal="center" vertical="center"/>
    </xf>
    <xf numFmtId="4" fontId="49" fillId="0" borderId="22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 wrapText="1"/>
    </xf>
    <xf numFmtId="190" fontId="50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top" wrapText="1"/>
    </xf>
    <xf numFmtId="4" fontId="0" fillId="0" borderId="0" xfId="0" applyNumberFormat="1" applyBorder="1" applyAlignment="1">
      <alignment/>
    </xf>
    <xf numFmtId="191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190" fontId="0" fillId="0" borderId="10" xfId="0" applyNumberFormat="1" applyFont="1" applyFill="1" applyBorder="1" applyAlignment="1">
      <alignment horizontal="center"/>
    </xf>
    <xf numFmtId="191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04" fontId="0" fillId="0" borderId="10" xfId="0" applyNumberFormat="1" applyBorder="1" applyAlignment="1">
      <alignment horizontal="center"/>
    </xf>
    <xf numFmtId="0" fontId="18" fillId="0" borderId="0" xfId="0" applyFont="1" applyFill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4" borderId="12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1" fontId="26" fillId="34" borderId="10" xfId="0" applyNumberFormat="1" applyFont="1" applyFill="1" applyBorder="1" applyAlignment="1">
      <alignment horizontal="center" vertical="center" wrapText="1"/>
    </xf>
    <xf numFmtId="1" fontId="18" fillId="34" borderId="10" xfId="0" applyNumberFormat="1" applyFont="1" applyFill="1" applyBorder="1" applyAlignment="1">
      <alignment horizontal="center" vertical="center"/>
    </xf>
    <xf numFmtId="49" fontId="21" fillId="34" borderId="12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49" fontId="21" fillId="3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justify" vertical="center" wrapText="1"/>
    </xf>
    <xf numFmtId="0" fontId="13" fillId="0" borderId="15" xfId="0" applyFont="1" applyFill="1" applyBorder="1" applyAlignment="1">
      <alignment vertical="center" wrapText="1"/>
    </xf>
    <xf numFmtId="1" fontId="18" fillId="0" borderId="15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wrapText="1"/>
    </xf>
    <xf numFmtId="2" fontId="2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9" fontId="18" fillId="4" borderId="10" xfId="0" applyNumberFormat="1" applyFont="1" applyFill="1" applyBorder="1" applyAlignment="1">
      <alignment horizontal="center"/>
    </xf>
    <xf numFmtId="49" fontId="13" fillId="4" borderId="10" xfId="0" applyNumberFormat="1" applyFont="1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 wrapText="1"/>
    </xf>
    <xf numFmtId="1" fontId="26" fillId="4" borderId="10" xfId="0" applyNumberFormat="1" applyFont="1" applyFill="1" applyBorder="1" applyAlignment="1">
      <alignment horizontal="center" vertical="center" wrapText="1"/>
    </xf>
    <xf numFmtId="1" fontId="18" fillId="4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21" fillId="33" borderId="15" xfId="0" applyNumberFormat="1" applyFont="1" applyFill="1" applyBorder="1" applyAlignment="1">
      <alignment horizontal="center" vertical="center"/>
    </xf>
    <xf numFmtId="49" fontId="21" fillId="33" borderId="11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4" borderId="12" xfId="0" applyNumberFormat="1" applyFont="1" applyFill="1" applyBorder="1" applyAlignment="1">
      <alignment horizontal="center"/>
    </xf>
    <xf numFmtId="49" fontId="13" fillId="4" borderId="12" xfId="0" applyNumberFormat="1" applyFont="1" applyFill="1" applyBorder="1" applyAlignment="1">
      <alignment horizontal="center" vertical="center" wrapText="1"/>
    </xf>
    <xf numFmtId="49" fontId="25" fillId="34" borderId="12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2" fontId="26" fillId="34" borderId="10" xfId="0" applyNumberFormat="1" applyFont="1" applyFill="1" applyBorder="1" applyAlignment="1">
      <alignment horizontal="center" vertical="center" wrapText="1"/>
    </xf>
    <xf numFmtId="2" fontId="18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 shrinkToFit="1"/>
    </xf>
    <xf numFmtId="49" fontId="0" fillId="4" borderId="10" xfId="0" applyNumberFormat="1" applyFill="1" applyBorder="1" applyAlignment="1">
      <alignment horizontal="center"/>
    </xf>
    <xf numFmtId="1" fontId="18" fillId="4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/>
    </xf>
    <xf numFmtId="0" fontId="21" fillId="0" borderId="21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191" fontId="3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6" fillId="4" borderId="10" xfId="0" applyNumberFormat="1" applyFont="1" applyFill="1" applyBorder="1" applyAlignment="1">
      <alignment horizontal="center" vertical="center" wrapText="1"/>
    </xf>
    <xf numFmtId="2" fontId="18" fillId="4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49" fontId="0" fillId="4" borderId="12" xfId="0" applyNumberForma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wrapText="1"/>
    </xf>
    <xf numFmtId="0" fontId="21" fillId="33" borderId="12" xfId="0" applyFont="1" applyFill="1" applyBorder="1" applyAlignment="1">
      <alignment horizontal="center" vertical="center" wrapText="1"/>
    </xf>
    <xf numFmtId="49" fontId="21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18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21" fillId="0" borderId="10" xfId="0" applyFont="1" applyFill="1" applyBorder="1" applyAlignment="1">
      <alignment horizontal="left" vertical="center"/>
    </xf>
    <xf numFmtId="49" fontId="3" fillId="34" borderId="12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32" borderId="10" xfId="0" applyNumberFormat="1" applyFill="1" applyBorder="1" applyAlignment="1">
      <alignment horizontal="center"/>
    </xf>
    <xf numFmtId="0" fontId="18" fillId="32" borderId="10" xfId="0" applyFont="1" applyFill="1" applyBorder="1" applyAlignment="1">
      <alignment horizontal="center"/>
    </xf>
    <xf numFmtId="49" fontId="18" fillId="32" borderId="10" xfId="0" applyNumberFormat="1" applyFont="1" applyFill="1" applyBorder="1" applyAlignment="1">
      <alignment horizontal="center"/>
    </xf>
    <xf numFmtId="2" fontId="18" fillId="32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192" fontId="0" fillId="0" borderId="0" xfId="0" applyNumberFormat="1" applyAlignment="1">
      <alignment/>
    </xf>
    <xf numFmtId="191" fontId="0" fillId="0" borderId="0" xfId="0" applyNumberForma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202" fontId="9" fillId="0" borderId="0" xfId="0" applyNumberFormat="1" applyFont="1" applyFill="1" applyAlignment="1">
      <alignment horizontal="center" vertic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2" fontId="9" fillId="0" borderId="0" xfId="0" applyNumberFormat="1" applyFont="1" applyFill="1" applyBorder="1" applyAlignment="1">
      <alignment vertical="center"/>
    </xf>
    <xf numFmtId="190" fontId="18" fillId="0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39" fillId="0" borderId="29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9" fillId="0" borderId="31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15" fillId="0" borderId="21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91" fontId="9" fillId="0" borderId="17" xfId="0" applyNumberFormat="1" applyFont="1" applyFill="1" applyBorder="1" applyAlignment="1">
      <alignment horizontal="center" vertical="center"/>
    </xf>
    <xf numFmtId="191" fontId="9" fillId="0" borderId="28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1" fillId="0" borderId="36" xfId="0" applyFont="1" applyBorder="1" applyAlignment="1">
      <alignment horizontal="center" vertical="top" wrapText="1"/>
    </xf>
    <xf numFmtId="0" fontId="33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6" fillId="0" borderId="0" xfId="0" applyFont="1" applyAlignment="1">
      <alignment wrapText="1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0" fillId="0" borderId="0" xfId="0" applyFont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48">
      <selection activeCell="E95" sqref="E95"/>
    </sheetView>
  </sheetViews>
  <sheetFormatPr defaultColWidth="9.33203125" defaultRowHeight="12.75" outlineLevelRow="3" outlineLevelCol="1"/>
  <cols>
    <col min="1" max="1" width="17.33203125" style="117" customWidth="1"/>
    <col min="2" max="2" width="110.33203125" style="118" customWidth="1"/>
    <col min="3" max="3" width="16.33203125" style="118" customWidth="1"/>
    <col min="4" max="4" width="19.33203125" style="118" customWidth="1"/>
    <col min="5" max="5" width="16.33203125" style="118" customWidth="1"/>
    <col min="6" max="6" width="15.16015625" style="118" customWidth="1"/>
    <col min="7" max="7" width="9.33203125" style="118" hidden="1" customWidth="1" outlineLevel="1"/>
    <col min="8" max="8" width="9.33203125" style="118" customWidth="1" collapsed="1"/>
    <col min="9" max="16384" width="9.33203125" style="118" customWidth="1"/>
  </cols>
  <sheetData>
    <row r="1" spans="4:8" ht="107.25" customHeight="1">
      <c r="D1" s="533" t="s">
        <v>693</v>
      </c>
      <c r="E1" s="533"/>
      <c r="F1" s="533"/>
      <c r="G1" s="119"/>
      <c r="H1" s="119"/>
    </row>
    <row r="2" spans="1:6" ht="107.25" customHeight="1">
      <c r="A2" s="534" t="s">
        <v>519</v>
      </c>
      <c r="B2" s="535"/>
      <c r="C2" s="535"/>
      <c r="D2" s="535"/>
      <c r="E2" s="535"/>
      <c r="F2" s="535"/>
    </row>
    <row r="3" spans="1:6" ht="18.75">
      <c r="A3" s="336">
        <v>11306200000</v>
      </c>
      <c r="B3" s="332"/>
      <c r="C3" s="332"/>
      <c r="D3" s="332"/>
      <c r="E3" s="332"/>
      <c r="F3" s="332"/>
    </row>
    <row r="4" spans="1:6" ht="18.75">
      <c r="A4" s="117" t="s">
        <v>11</v>
      </c>
      <c r="B4" s="121"/>
      <c r="C4" s="121"/>
      <c r="D4" s="121"/>
      <c r="E4" s="121"/>
      <c r="F4" s="121" t="s">
        <v>683</v>
      </c>
    </row>
    <row r="5" spans="1:6" ht="15" customHeight="1">
      <c r="A5" s="536" t="s">
        <v>241</v>
      </c>
      <c r="B5" s="536" t="s">
        <v>10</v>
      </c>
      <c r="C5" s="537" t="s">
        <v>513</v>
      </c>
      <c r="D5" s="536" t="s">
        <v>502</v>
      </c>
      <c r="E5" s="536" t="s">
        <v>498</v>
      </c>
      <c r="F5" s="536"/>
    </row>
    <row r="6" spans="1:6" ht="59.25" customHeight="1">
      <c r="A6" s="536"/>
      <c r="B6" s="536"/>
      <c r="C6" s="538"/>
      <c r="D6" s="536"/>
      <c r="E6" s="120" t="s">
        <v>644</v>
      </c>
      <c r="F6" s="122" t="s">
        <v>514</v>
      </c>
    </row>
    <row r="7" spans="1:6" ht="15.75">
      <c r="A7" s="120">
        <v>1</v>
      </c>
      <c r="B7" s="120">
        <v>2</v>
      </c>
      <c r="C7" s="120">
        <v>3</v>
      </c>
      <c r="D7" s="120">
        <v>4</v>
      </c>
      <c r="E7" s="120">
        <v>5</v>
      </c>
      <c r="F7" s="122">
        <v>6</v>
      </c>
    </row>
    <row r="8" spans="1:8" s="124" customFormat="1" ht="18.75" customHeight="1" hidden="1" outlineLevel="1">
      <c r="A8" s="123">
        <v>10000000</v>
      </c>
      <c r="B8" s="123" t="s">
        <v>242</v>
      </c>
      <c r="C8" s="277">
        <f aca="true" t="shared" si="0" ref="C8:F9">C9</f>
        <v>0</v>
      </c>
      <c r="D8" s="277">
        <f t="shared" si="0"/>
        <v>0</v>
      </c>
      <c r="E8" s="277">
        <f t="shared" si="0"/>
        <v>0</v>
      </c>
      <c r="F8" s="277">
        <f t="shared" si="0"/>
        <v>0</v>
      </c>
      <c r="G8" s="191"/>
      <c r="H8" s="191"/>
    </row>
    <row r="9" spans="1:8" s="124" customFormat="1" ht="31.5" customHeight="1" hidden="1" outlineLevel="1">
      <c r="A9" s="125">
        <v>11000000</v>
      </c>
      <c r="B9" s="126" t="s">
        <v>243</v>
      </c>
      <c r="C9" s="277">
        <f t="shared" si="0"/>
        <v>0</v>
      </c>
      <c r="D9" s="277">
        <f t="shared" si="0"/>
        <v>0</v>
      </c>
      <c r="E9" s="277">
        <f t="shared" si="0"/>
        <v>0</v>
      </c>
      <c r="F9" s="277">
        <f t="shared" si="0"/>
        <v>0</v>
      </c>
      <c r="G9" s="191"/>
      <c r="H9" s="191"/>
    </row>
    <row r="10" spans="1:8" s="124" customFormat="1" ht="19.5" customHeight="1" hidden="1" outlineLevel="1">
      <c r="A10" s="125">
        <v>11010000</v>
      </c>
      <c r="B10" s="126" t="s">
        <v>244</v>
      </c>
      <c r="C10" s="277">
        <f>SUM(C11:C15)</f>
        <v>0</v>
      </c>
      <c r="D10" s="277">
        <f>SUM(D11:D15)</f>
        <v>0</v>
      </c>
      <c r="E10" s="277">
        <f>SUM(E11:E15)</f>
        <v>0</v>
      </c>
      <c r="F10" s="277">
        <f>SUM(F11:F15)</f>
        <v>0</v>
      </c>
      <c r="G10" s="191"/>
      <c r="H10" s="191"/>
    </row>
    <row r="11" spans="1:8" ht="31.5" customHeight="1" hidden="1" outlineLevel="1">
      <c r="A11" s="127">
        <v>11010100</v>
      </c>
      <c r="B11" s="128" t="s">
        <v>245</v>
      </c>
      <c r="C11" s="278">
        <f>D11+E11</f>
        <v>0</v>
      </c>
      <c r="D11" s="278"/>
      <c r="E11" s="279"/>
      <c r="F11" s="279"/>
      <c r="G11" s="184"/>
      <c r="H11" s="184"/>
    </row>
    <row r="12" spans="1:8" ht="27" customHeight="1" hidden="1" outlineLevel="1">
      <c r="A12" s="127">
        <v>11010200</v>
      </c>
      <c r="B12" s="128" t="s">
        <v>246</v>
      </c>
      <c r="C12" s="278">
        <f>D12+E12</f>
        <v>0</v>
      </c>
      <c r="D12" s="279"/>
      <c r="E12" s="279"/>
      <c r="F12" s="279"/>
      <c r="G12" s="184"/>
      <c r="H12" s="184"/>
    </row>
    <row r="13" spans="1:8" ht="30" customHeight="1" hidden="1" outlineLevel="1">
      <c r="A13" s="127">
        <v>11010400</v>
      </c>
      <c r="B13" s="128" t="s">
        <v>247</v>
      </c>
      <c r="C13" s="278">
        <f>D13+E13</f>
        <v>0</v>
      </c>
      <c r="D13" s="279"/>
      <c r="E13" s="279"/>
      <c r="F13" s="279"/>
      <c r="G13" s="184"/>
      <c r="H13" s="184"/>
    </row>
    <row r="14" spans="1:8" ht="15" customHeight="1" hidden="1" outlineLevel="1">
      <c r="A14" s="127">
        <v>11010500</v>
      </c>
      <c r="B14" s="128" t="s">
        <v>248</v>
      </c>
      <c r="C14" s="278">
        <f>D14+E14</f>
        <v>0</v>
      </c>
      <c r="D14" s="279"/>
      <c r="E14" s="279"/>
      <c r="F14" s="279"/>
      <c r="G14" s="184"/>
      <c r="H14" s="184"/>
    </row>
    <row r="15" spans="1:8" ht="32.25" customHeight="1" hidden="1" outlineLevel="2">
      <c r="A15" s="127">
        <v>11010900</v>
      </c>
      <c r="B15" s="128" t="s">
        <v>124</v>
      </c>
      <c r="C15" s="278">
        <f>D15+E15</f>
        <v>0</v>
      </c>
      <c r="D15" s="279"/>
      <c r="E15" s="279"/>
      <c r="F15" s="279"/>
      <c r="G15" s="184"/>
      <c r="H15" s="184"/>
    </row>
    <row r="16" spans="1:8" s="124" customFormat="1" ht="15" customHeight="1" hidden="1" outlineLevel="1" collapsed="1">
      <c r="A16" s="129">
        <v>20000000</v>
      </c>
      <c r="B16" s="129" t="s">
        <v>249</v>
      </c>
      <c r="C16" s="277">
        <f>C17+C25+C28+C20</f>
        <v>0</v>
      </c>
      <c r="D16" s="277">
        <f>D17+D25+D28+D20</f>
        <v>0</v>
      </c>
      <c r="E16" s="277">
        <f>E17+E25+E28+E20</f>
        <v>0</v>
      </c>
      <c r="F16" s="277">
        <f>F17+F25+F28+F20</f>
        <v>0</v>
      </c>
      <c r="G16" s="191"/>
      <c r="H16" s="191"/>
    </row>
    <row r="17" spans="1:8" s="124" customFormat="1" ht="15" customHeight="1" hidden="1" outlineLevel="1">
      <c r="A17" s="130">
        <v>21000000</v>
      </c>
      <c r="B17" s="131" t="s">
        <v>250</v>
      </c>
      <c r="C17" s="277">
        <f>C18</f>
        <v>0</v>
      </c>
      <c r="D17" s="277">
        <f aca="true" t="shared" si="1" ref="D17:F18">D18</f>
        <v>0</v>
      </c>
      <c r="E17" s="277">
        <f t="shared" si="1"/>
        <v>0</v>
      </c>
      <c r="F17" s="277">
        <f t="shared" si="1"/>
        <v>0</v>
      </c>
      <c r="G17" s="191"/>
      <c r="H17" s="191"/>
    </row>
    <row r="18" spans="1:8" s="124" customFormat="1" ht="15" customHeight="1" hidden="1" outlineLevel="1">
      <c r="A18" s="130">
        <v>21080000</v>
      </c>
      <c r="B18" s="132" t="s">
        <v>251</v>
      </c>
      <c r="C18" s="277">
        <f>C19</f>
        <v>0</v>
      </c>
      <c r="D18" s="277">
        <f t="shared" si="1"/>
        <v>0</v>
      </c>
      <c r="E18" s="277">
        <f t="shared" si="1"/>
        <v>0</v>
      </c>
      <c r="F18" s="277">
        <f t="shared" si="1"/>
        <v>0</v>
      </c>
      <c r="G18" s="191"/>
      <c r="H18" s="191"/>
    </row>
    <row r="19" spans="1:8" s="124" customFormat="1" ht="15" customHeight="1" hidden="1" outlineLevel="1">
      <c r="A19" s="133">
        <v>21080500</v>
      </c>
      <c r="B19" s="134" t="s">
        <v>251</v>
      </c>
      <c r="C19" s="278">
        <f>D19+E19</f>
        <v>0</v>
      </c>
      <c r="D19" s="280"/>
      <c r="E19" s="277"/>
      <c r="F19" s="277"/>
      <c r="G19" s="191"/>
      <c r="H19" s="191"/>
    </row>
    <row r="20" spans="1:8" s="124" customFormat="1" ht="15" customHeight="1" hidden="1" outlineLevel="1">
      <c r="A20" s="130">
        <v>22000000</v>
      </c>
      <c r="B20" s="135" t="s">
        <v>252</v>
      </c>
      <c r="C20" s="216">
        <f>C21</f>
        <v>0</v>
      </c>
      <c r="D20" s="216">
        <f>D21</f>
        <v>0</v>
      </c>
      <c r="E20" s="216">
        <f>E21</f>
        <v>0</v>
      </c>
      <c r="F20" s="216">
        <f>F21</f>
        <v>0</v>
      </c>
      <c r="G20" s="191"/>
      <c r="H20" s="191"/>
    </row>
    <row r="21" spans="1:8" s="124" customFormat="1" ht="15" customHeight="1" hidden="1" outlineLevel="1">
      <c r="A21" s="130">
        <v>22010000</v>
      </c>
      <c r="B21" s="135" t="s">
        <v>253</v>
      </c>
      <c r="C21" s="216">
        <f>C22+C24+C23</f>
        <v>0</v>
      </c>
      <c r="D21" s="216">
        <f>D22+D24+D23</f>
        <v>0</v>
      </c>
      <c r="E21" s="216">
        <f>E22+E24+E23</f>
        <v>0</v>
      </c>
      <c r="F21" s="216">
        <f>F22+F24+F23</f>
        <v>0</v>
      </c>
      <c r="G21" s="191"/>
      <c r="H21" s="191"/>
    </row>
    <row r="22" spans="1:8" s="124" customFormat="1" ht="24" customHeight="1" hidden="1" outlineLevel="1">
      <c r="A22" s="133">
        <v>22010300</v>
      </c>
      <c r="B22" s="134" t="s">
        <v>125</v>
      </c>
      <c r="C22" s="278">
        <f>D22+E22</f>
        <v>0</v>
      </c>
      <c r="D22" s="280"/>
      <c r="E22" s="277"/>
      <c r="F22" s="277"/>
      <c r="G22" s="191"/>
      <c r="H22" s="191"/>
    </row>
    <row r="23" spans="1:8" s="124" customFormat="1" ht="24" customHeight="1" hidden="1" outlineLevel="1">
      <c r="A23" s="133">
        <v>22012500</v>
      </c>
      <c r="B23" s="134" t="s">
        <v>26</v>
      </c>
      <c r="C23" s="278">
        <f>D23+E23</f>
        <v>0</v>
      </c>
      <c r="D23" s="280"/>
      <c r="E23" s="277"/>
      <c r="F23" s="277"/>
      <c r="G23" s="191"/>
      <c r="H23" s="191"/>
    </row>
    <row r="24" spans="1:8" s="124" customFormat="1" ht="15" customHeight="1" hidden="1" outlineLevel="1">
      <c r="A24" s="133">
        <v>22012600</v>
      </c>
      <c r="B24" s="134" t="s">
        <v>126</v>
      </c>
      <c r="C24" s="278">
        <f>D24+E24</f>
        <v>0</v>
      </c>
      <c r="D24" s="280"/>
      <c r="E24" s="277"/>
      <c r="F24" s="277"/>
      <c r="G24" s="191"/>
      <c r="H24" s="191"/>
    </row>
    <row r="25" spans="1:8" s="124" customFormat="1" ht="15" customHeight="1" hidden="1" outlineLevel="1">
      <c r="A25" s="136">
        <v>24000000</v>
      </c>
      <c r="B25" s="137" t="s">
        <v>254</v>
      </c>
      <c r="C25" s="277">
        <f aca="true" t="shared" si="2" ref="C25:F26">C26</f>
        <v>0</v>
      </c>
      <c r="D25" s="277">
        <f t="shared" si="2"/>
        <v>0</v>
      </c>
      <c r="E25" s="277">
        <f t="shared" si="2"/>
        <v>0</v>
      </c>
      <c r="F25" s="277">
        <f t="shared" si="2"/>
        <v>0</v>
      </c>
      <c r="G25" s="191"/>
      <c r="H25" s="191"/>
    </row>
    <row r="26" spans="1:8" s="124" customFormat="1" ht="15" customHeight="1" hidden="1" outlineLevel="1">
      <c r="A26" s="138">
        <v>24060000</v>
      </c>
      <c r="B26" s="139" t="s">
        <v>255</v>
      </c>
      <c r="C26" s="277">
        <f t="shared" si="2"/>
        <v>0</v>
      </c>
      <c r="D26" s="277">
        <f t="shared" si="2"/>
        <v>0</v>
      </c>
      <c r="E26" s="277">
        <f t="shared" si="2"/>
        <v>0</v>
      </c>
      <c r="F26" s="277">
        <f t="shared" si="2"/>
        <v>0</v>
      </c>
      <c r="G26" s="191"/>
      <c r="H26" s="191"/>
    </row>
    <row r="27" spans="1:8" s="124" customFormat="1" ht="15" customHeight="1" hidden="1" outlineLevel="1">
      <c r="A27" s="140">
        <v>24060300</v>
      </c>
      <c r="B27" s="141" t="s">
        <v>255</v>
      </c>
      <c r="C27" s="278">
        <f>D27+E27</f>
        <v>0</v>
      </c>
      <c r="D27" s="218"/>
      <c r="E27" s="277"/>
      <c r="F27" s="277"/>
      <c r="G27" s="191"/>
      <c r="H27" s="191"/>
    </row>
    <row r="28" spans="1:8" s="124" customFormat="1" ht="15.75" customHeight="1" hidden="1" outlineLevel="1">
      <c r="A28" s="125">
        <v>25000000</v>
      </c>
      <c r="B28" s="123" t="s">
        <v>256</v>
      </c>
      <c r="C28" s="277">
        <f>C29+C33</f>
        <v>0</v>
      </c>
      <c r="D28" s="277">
        <f>D29+D33</f>
        <v>0</v>
      </c>
      <c r="E28" s="277">
        <f>E29+E33</f>
        <v>0</v>
      </c>
      <c r="F28" s="277">
        <f>F29+F33</f>
        <v>0</v>
      </c>
      <c r="G28" s="191"/>
      <c r="H28" s="191"/>
    </row>
    <row r="29" spans="1:8" s="124" customFormat="1" ht="31.5" customHeight="1" hidden="1" outlineLevel="1">
      <c r="A29" s="142">
        <v>25010000</v>
      </c>
      <c r="B29" s="143" t="s">
        <v>257</v>
      </c>
      <c r="C29" s="277">
        <f>C30+C34+C31</f>
        <v>0</v>
      </c>
      <c r="D29" s="277">
        <f>D30+D34</f>
        <v>0</v>
      </c>
      <c r="E29" s="277">
        <f>E30+E31</f>
        <v>0</v>
      </c>
      <c r="F29" s="277">
        <f>F30+F34</f>
        <v>0</v>
      </c>
      <c r="G29" s="191"/>
      <c r="H29" s="191"/>
    </row>
    <row r="30" spans="1:8" s="124" customFormat="1" ht="15" customHeight="1" hidden="1" outlineLevel="1">
      <c r="A30" s="140">
        <v>25010100</v>
      </c>
      <c r="B30" s="141" t="s">
        <v>258</v>
      </c>
      <c r="C30" s="278">
        <f>D30+E30</f>
        <v>0</v>
      </c>
      <c r="D30" s="280"/>
      <c r="E30" s="280"/>
      <c r="F30" s="277"/>
      <c r="G30" s="191"/>
      <c r="H30" s="191"/>
    </row>
    <row r="31" spans="1:8" s="124" customFormat="1" ht="15" customHeight="1" hidden="1" outlineLevel="1">
      <c r="A31" s="140">
        <v>25010300</v>
      </c>
      <c r="B31" s="141" t="s">
        <v>259</v>
      </c>
      <c r="C31" s="278">
        <f>D31+E31</f>
        <v>0</v>
      </c>
      <c r="D31" s="280"/>
      <c r="E31" s="280"/>
      <c r="F31" s="277"/>
      <c r="G31" s="191"/>
      <c r="H31" s="191"/>
    </row>
    <row r="32" spans="1:8" s="124" customFormat="1" ht="15" customHeight="1" hidden="1" outlineLevel="2">
      <c r="A32" s="140"/>
      <c r="B32" s="141"/>
      <c r="C32" s="278"/>
      <c r="D32" s="280"/>
      <c r="E32" s="280"/>
      <c r="F32" s="277"/>
      <c r="G32" s="191"/>
      <c r="H32" s="191"/>
    </row>
    <row r="33" spans="1:8" s="124" customFormat="1" ht="15.75" customHeight="1" hidden="1" outlineLevel="2">
      <c r="A33" s="144">
        <v>25020000</v>
      </c>
      <c r="B33" s="145" t="s">
        <v>260</v>
      </c>
      <c r="C33" s="277">
        <f>C34+C35</f>
        <v>0</v>
      </c>
      <c r="D33" s="277">
        <f>D34+D35</f>
        <v>0</v>
      </c>
      <c r="E33" s="277">
        <f>E34+E35</f>
        <v>0</v>
      </c>
      <c r="F33" s="277">
        <f>F34+F35</f>
        <v>0</v>
      </c>
      <c r="G33" s="191"/>
      <c r="H33" s="191"/>
    </row>
    <row r="34" spans="1:8" s="124" customFormat="1" ht="15" customHeight="1" hidden="1" outlineLevel="2">
      <c r="A34" s="146">
        <v>25020100</v>
      </c>
      <c r="B34" s="147" t="s">
        <v>261</v>
      </c>
      <c r="C34" s="278">
        <f>D34+E34</f>
        <v>0</v>
      </c>
      <c r="D34" s="277"/>
      <c r="E34" s="277"/>
      <c r="F34" s="277"/>
      <c r="G34" s="191"/>
      <c r="H34" s="191"/>
    </row>
    <row r="35" spans="1:8" s="124" customFormat="1" ht="25.5" customHeight="1" hidden="1" outlineLevel="2">
      <c r="A35" s="146">
        <v>25020200</v>
      </c>
      <c r="B35" s="147" t="s">
        <v>262</v>
      </c>
      <c r="C35" s="278">
        <f>D35+E35</f>
        <v>0</v>
      </c>
      <c r="D35" s="277"/>
      <c r="E35" s="277"/>
      <c r="F35" s="277"/>
      <c r="G35" s="191"/>
      <c r="H35" s="191"/>
    </row>
    <row r="36" spans="1:8" s="124" customFormat="1" ht="26.25" customHeight="1" hidden="1" outlineLevel="1" collapsed="1">
      <c r="A36" s="148"/>
      <c r="B36" s="208" t="s">
        <v>645</v>
      </c>
      <c r="C36" s="277">
        <f>C8+C16</f>
        <v>0</v>
      </c>
      <c r="D36" s="277">
        <f>D8+D16</f>
        <v>0</v>
      </c>
      <c r="E36" s="277">
        <f>E8+E16</f>
        <v>0</v>
      </c>
      <c r="F36" s="277">
        <f>F8+F16</f>
        <v>0</v>
      </c>
      <c r="G36" s="191"/>
      <c r="H36" s="191"/>
    </row>
    <row r="37" spans="1:8" ht="19.5" customHeight="1" collapsed="1">
      <c r="A37" s="149">
        <v>40000000</v>
      </c>
      <c r="B37" s="149" t="s">
        <v>263</v>
      </c>
      <c r="C37" s="281">
        <f>C38</f>
        <v>1634353</v>
      </c>
      <c r="D37" s="281">
        <f>D38</f>
        <v>1410553</v>
      </c>
      <c r="E37" s="281">
        <f>E38</f>
        <v>223800</v>
      </c>
      <c r="F37" s="281">
        <f>F38</f>
        <v>223800</v>
      </c>
      <c r="G37" s="192"/>
      <c r="H37" s="184"/>
    </row>
    <row r="38" spans="1:8" ht="20.25" customHeight="1">
      <c r="A38" s="34">
        <v>41000000</v>
      </c>
      <c r="B38" s="151" t="s">
        <v>264</v>
      </c>
      <c r="C38" s="281">
        <f>C39+C41+C48</f>
        <v>1634353</v>
      </c>
      <c r="D38" s="281">
        <f>D39+D41+D48</f>
        <v>1410553</v>
      </c>
      <c r="E38" s="281">
        <f>E39+E41+E48</f>
        <v>223800</v>
      </c>
      <c r="F38" s="281">
        <f>F39+F41+F48</f>
        <v>223800</v>
      </c>
      <c r="G38" s="192"/>
      <c r="H38" s="184"/>
    </row>
    <row r="39" spans="1:8" ht="20.25" customHeight="1" hidden="1" outlineLevel="1">
      <c r="A39" s="152">
        <v>41010000</v>
      </c>
      <c r="B39" s="153" t="s">
        <v>265</v>
      </c>
      <c r="C39" s="281">
        <f>C40</f>
        <v>0</v>
      </c>
      <c r="D39" s="281">
        <f>D40</f>
        <v>0</v>
      </c>
      <c r="E39" s="281">
        <f>E40</f>
        <v>0</v>
      </c>
      <c r="F39" s="281">
        <f>F40</f>
        <v>0</v>
      </c>
      <c r="G39" s="192"/>
      <c r="H39" s="184"/>
    </row>
    <row r="40" spans="1:8" ht="30" customHeight="1" hidden="1" outlineLevel="1">
      <c r="A40" s="154">
        <v>41010600</v>
      </c>
      <c r="B40" s="155" t="s">
        <v>266</v>
      </c>
      <c r="C40" s="278">
        <f>D40+E40</f>
        <v>0</v>
      </c>
      <c r="D40" s="219"/>
      <c r="E40" s="219"/>
      <c r="F40" s="219"/>
      <c r="G40" s="192"/>
      <c r="H40" s="184"/>
    </row>
    <row r="41" spans="1:8" ht="15" customHeight="1" hidden="1" outlineLevel="1" collapsed="1">
      <c r="A41" s="152">
        <v>41020000</v>
      </c>
      <c r="B41" s="156" t="s">
        <v>267</v>
      </c>
      <c r="C41" s="281">
        <f>C43+C46</f>
        <v>0</v>
      </c>
      <c r="D41" s="281">
        <f>D43+D46</f>
        <v>0</v>
      </c>
      <c r="E41" s="281">
        <f>E43+E46</f>
        <v>0</v>
      </c>
      <c r="F41" s="281">
        <f>F43+F46</f>
        <v>0</v>
      </c>
      <c r="G41" s="192"/>
      <c r="H41" s="184"/>
    </row>
    <row r="42" spans="1:8" ht="15" customHeight="1" hidden="1" outlineLevel="1">
      <c r="A42" s="152"/>
      <c r="B42" s="157" t="s">
        <v>268</v>
      </c>
      <c r="C42" s="281"/>
      <c r="D42" s="281"/>
      <c r="E42" s="281"/>
      <c r="F42" s="281"/>
      <c r="G42" s="192"/>
      <c r="H42" s="184"/>
    </row>
    <row r="43" spans="1:8" ht="15" customHeight="1" hidden="1" outlineLevel="1">
      <c r="A43" s="152"/>
      <c r="B43" s="158" t="s">
        <v>269</v>
      </c>
      <c r="C43" s="281">
        <f>C44+C45</f>
        <v>0</v>
      </c>
      <c r="D43" s="281">
        <f>D44+D45</f>
        <v>0</v>
      </c>
      <c r="E43" s="281">
        <f>E44+E45</f>
        <v>0</v>
      </c>
      <c r="F43" s="281">
        <f>F44+F45</f>
        <v>0</v>
      </c>
      <c r="G43" s="192"/>
      <c r="H43" s="184"/>
    </row>
    <row r="44" spans="1:8" ht="15" customHeight="1" hidden="1" outlineLevel="1">
      <c r="A44" s="154">
        <v>41020100</v>
      </c>
      <c r="B44" s="159" t="s">
        <v>272</v>
      </c>
      <c r="C44" s="278">
        <f>D44+E44</f>
        <v>0</v>
      </c>
      <c r="D44" s="282"/>
      <c r="E44" s="282"/>
      <c r="F44" s="282"/>
      <c r="G44" s="192"/>
      <c r="H44" s="184"/>
    </row>
    <row r="45" spans="1:8" ht="32.25" customHeight="1" hidden="1" outlineLevel="2">
      <c r="A45" s="154"/>
      <c r="B45" s="160"/>
      <c r="C45" s="278">
        <f>D45+E45</f>
        <v>0</v>
      </c>
      <c r="D45" s="282"/>
      <c r="E45" s="282"/>
      <c r="F45" s="282"/>
      <c r="G45" s="192"/>
      <c r="H45" s="184"/>
    </row>
    <row r="46" spans="1:8" ht="15" customHeight="1" hidden="1" outlineLevel="1" collapsed="1">
      <c r="A46" s="44"/>
      <c r="B46" s="158" t="s">
        <v>273</v>
      </c>
      <c r="C46" s="283">
        <f>C47</f>
        <v>0</v>
      </c>
      <c r="D46" s="283">
        <f>D47</f>
        <v>0</v>
      </c>
      <c r="E46" s="283">
        <f>E47</f>
        <v>0</v>
      </c>
      <c r="F46" s="283">
        <f>F47</f>
        <v>0</v>
      </c>
      <c r="G46" s="192"/>
      <c r="H46" s="184"/>
    </row>
    <row r="47" spans="1:8" ht="32.25" customHeight="1" hidden="1" outlineLevel="1">
      <c r="A47" s="44">
        <v>41040200</v>
      </c>
      <c r="B47" s="160" t="s">
        <v>127</v>
      </c>
      <c r="C47" s="278">
        <f>D47+E47</f>
        <v>0</v>
      </c>
      <c r="D47" s="284"/>
      <c r="E47" s="284"/>
      <c r="F47" s="284"/>
      <c r="G47" s="192"/>
      <c r="H47" s="184"/>
    </row>
    <row r="48" spans="1:8" ht="15" customHeight="1" collapsed="1">
      <c r="A48" s="161">
        <v>41000000</v>
      </c>
      <c r="B48" s="157" t="s">
        <v>274</v>
      </c>
      <c r="C48" s="281">
        <f>C50+C61+C80</f>
        <v>1634353</v>
      </c>
      <c r="D48" s="281">
        <f>D50+D61+D80</f>
        <v>1410553</v>
      </c>
      <c r="E48" s="281">
        <f>E50+E61+E80</f>
        <v>223800</v>
      </c>
      <c r="F48" s="281">
        <f>F50+F61+F80</f>
        <v>223800</v>
      </c>
      <c r="G48" s="192"/>
      <c r="H48" s="184"/>
    </row>
    <row r="49" spans="1:8" ht="15" customHeight="1" hidden="1" outlineLevel="3">
      <c r="A49" s="161"/>
      <c r="B49" s="157" t="s">
        <v>268</v>
      </c>
      <c r="C49" s="281"/>
      <c r="D49" s="281"/>
      <c r="E49" s="281"/>
      <c r="F49" s="281"/>
      <c r="G49" s="192"/>
      <c r="H49" s="184"/>
    </row>
    <row r="50" spans="1:8" ht="15" customHeight="1" hidden="1" outlineLevel="1" collapsed="1">
      <c r="A50" s="34"/>
      <c r="B50" s="158" t="s">
        <v>278</v>
      </c>
      <c r="C50" s="281">
        <f>SUM(C51:C60)</f>
        <v>0</v>
      </c>
      <c r="D50" s="281">
        <f>SUM(D51:D60)</f>
        <v>0</v>
      </c>
      <c r="E50" s="281">
        <f>SUM(E51:E60)</f>
        <v>0</v>
      </c>
      <c r="F50" s="281">
        <f>SUM(F51:F60)</f>
        <v>0</v>
      </c>
      <c r="G50" s="192"/>
      <c r="H50" s="184"/>
    </row>
    <row r="51" spans="1:8" ht="42.75" customHeight="1" hidden="1" outlineLevel="2">
      <c r="A51" s="162"/>
      <c r="B51" s="163"/>
      <c r="C51" s="278">
        <f aca="true" t="shared" si="3" ref="C51:C76">D51+E51</f>
        <v>0</v>
      </c>
      <c r="D51" s="282"/>
      <c r="E51" s="281"/>
      <c r="F51" s="281"/>
      <c r="G51" s="192"/>
      <c r="H51" s="184"/>
    </row>
    <row r="52" spans="1:8" ht="43.5" customHeight="1" hidden="1" outlineLevel="2">
      <c r="A52" s="162"/>
      <c r="B52" s="163"/>
      <c r="C52" s="278">
        <f t="shared" si="3"/>
        <v>0</v>
      </c>
      <c r="D52" s="282"/>
      <c r="E52" s="282"/>
      <c r="F52" s="282"/>
      <c r="G52" s="192"/>
      <c r="H52" s="184"/>
    </row>
    <row r="53" spans="1:8" ht="15" hidden="1" outlineLevel="2">
      <c r="A53" s="162"/>
      <c r="B53" s="163"/>
      <c r="C53" s="278">
        <f t="shared" si="3"/>
        <v>0</v>
      </c>
      <c r="D53" s="282"/>
      <c r="E53" s="282"/>
      <c r="F53" s="282"/>
      <c r="G53" s="192"/>
      <c r="H53" s="184"/>
    </row>
    <row r="54" spans="1:8" ht="91.5" customHeight="1" hidden="1" outlineLevel="2">
      <c r="A54" s="162"/>
      <c r="B54" s="164"/>
      <c r="C54" s="278">
        <f t="shared" si="3"/>
        <v>0</v>
      </c>
      <c r="D54" s="282"/>
      <c r="E54" s="282"/>
      <c r="F54" s="282"/>
      <c r="G54" s="192"/>
      <c r="H54" s="184"/>
    </row>
    <row r="55" spans="1:8" ht="25.5" customHeight="1" hidden="1" outlineLevel="2" collapsed="1">
      <c r="A55" s="162"/>
      <c r="B55" s="163"/>
      <c r="C55" s="278">
        <f t="shared" si="3"/>
        <v>0</v>
      </c>
      <c r="D55" s="282"/>
      <c r="E55" s="282"/>
      <c r="F55" s="282"/>
      <c r="G55" s="192"/>
      <c r="H55" s="184"/>
    </row>
    <row r="56" spans="1:8" ht="25.5" hidden="1" outlineLevel="2" collapsed="1">
      <c r="A56" s="162">
        <v>41033600</v>
      </c>
      <c r="B56" s="163" t="s">
        <v>297</v>
      </c>
      <c r="C56" s="278">
        <f t="shared" si="3"/>
        <v>0</v>
      </c>
      <c r="D56" s="282"/>
      <c r="E56" s="282"/>
      <c r="F56" s="282"/>
      <c r="G56" s="192"/>
      <c r="H56" s="184"/>
    </row>
    <row r="57" spans="1:8" ht="15" customHeight="1" hidden="1" outlineLevel="1" collapsed="1">
      <c r="A57" s="165">
        <v>41033900</v>
      </c>
      <c r="B57" s="166" t="s">
        <v>279</v>
      </c>
      <c r="C57" s="278">
        <f t="shared" si="3"/>
        <v>0</v>
      </c>
      <c r="D57" s="282"/>
      <c r="E57" s="282"/>
      <c r="F57" s="282"/>
      <c r="G57" s="192"/>
      <c r="H57" s="184"/>
    </row>
    <row r="58" spans="1:8" ht="15" customHeight="1" hidden="1" outlineLevel="1">
      <c r="A58" s="165">
        <v>41034200</v>
      </c>
      <c r="B58" s="166" t="s">
        <v>291</v>
      </c>
      <c r="C58" s="278">
        <f t="shared" si="3"/>
        <v>0</v>
      </c>
      <c r="D58" s="282"/>
      <c r="E58" s="282"/>
      <c r="F58" s="282"/>
      <c r="G58" s="192"/>
      <c r="H58" s="184"/>
    </row>
    <row r="59" spans="1:8" ht="27" customHeight="1" hidden="1" outlineLevel="1">
      <c r="A59" s="167"/>
      <c r="B59" s="166"/>
      <c r="C59" s="278">
        <f t="shared" si="3"/>
        <v>0</v>
      </c>
      <c r="D59" s="282"/>
      <c r="E59" s="282"/>
      <c r="F59" s="282"/>
      <c r="G59" s="192"/>
      <c r="H59" s="184"/>
    </row>
    <row r="60" spans="1:8" ht="65.25" customHeight="1" hidden="1" outlineLevel="1" collapsed="1">
      <c r="A60" s="167"/>
      <c r="B60" s="41"/>
      <c r="C60" s="278">
        <f t="shared" si="3"/>
        <v>0</v>
      </c>
      <c r="D60" s="282"/>
      <c r="E60" s="282"/>
      <c r="F60" s="282"/>
      <c r="G60" s="192"/>
      <c r="H60" s="184"/>
    </row>
    <row r="61" spans="1:8" ht="21" customHeight="1" collapsed="1">
      <c r="A61" s="162"/>
      <c r="B61" s="158" t="s">
        <v>292</v>
      </c>
      <c r="C61" s="283">
        <f>SUM(C62:C79)</f>
        <v>781296</v>
      </c>
      <c r="D61" s="283">
        <f>SUM(D62:D79)</f>
        <v>781296</v>
      </c>
      <c r="E61" s="283"/>
      <c r="F61" s="283">
        <f>SUM(F62:F79)</f>
        <v>0</v>
      </c>
      <c r="G61" s="192"/>
      <c r="H61" s="184"/>
    </row>
    <row r="62" spans="1:8" ht="127.5" customHeight="1" hidden="1" outlineLevel="1">
      <c r="A62" s="162">
        <v>41050100</v>
      </c>
      <c r="B62" s="204" t="s">
        <v>270</v>
      </c>
      <c r="C62" s="278">
        <f t="shared" si="3"/>
        <v>0</v>
      </c>
      <c r="D62" s="220"/>
      <c r="E62" s="229"/>
      <c r="F62" s="229"/>
      <c r="G62" s="192"/>
      <c r="H62" s="184"/>
    </row>
    <row r="63" spans="1:8" ht="43.5" customHeight="1" hidden="1" outlineLevel="1">
      <c r="A63" s="162">
        <v>41050200</v>
      </c>
      <c r="B63" s="204" t="s">
        <v>128</v>
      </c>
      <c r="C63" s="278">
        <f t="shared" si="3"/>
        <v>0</v>
      </c>
      <c r="D63" s="220"/>
      <c r="E63" s="229"/>
      <c r="F63" s="229"/>
      <c r="G63" s="192"/>
      <c r="H63" s="184"/>
    </row>
    <row r="64" spans="1:8" ht="109.5" customHeight="1" hidden="1" outlineLevel="1">
      <c r="A64" s="162">
        <v>41050300</v>
      </c>
      <c r="B64" s="204" t="s">
        <v>271</v>
      </c>
      <c r="C64" s="278">
        <f t="shared" si="3"/>
        <v>0</v>
      </c>
      <c r="D64" s="220"/>
      <c r="E64" s="229"/>
      <c r="F64" s="229"/>
      <c r="G64" s="192"/>
      <c r="H64" s="184"/>
    </row>
    <row r="65" spans="1:8" ht="146.25" customHeight="1" hidden="1" outlineLevel="1">
      <c r="A65" s="162">
        <v>41050400</v>
      </c>
      <c r="B65" s="204" t="s">
        <v>326</v>
      </c>
      <c r="C65" s="278">
        <f t="shared" si="3"/>
        <v>0</v>
      </c>
      <c r="D65" s="220"/>
      <c r="E65" s="229"/>
      <c r="F65" s="229"/>
      <c r="G65" s="192"/>
      <c r="H65" s="184"/>
    </row>
    <row r="66" spans="1:8" ht="99.75" customHeight="1" hidden="1" outlineLevel="1">
      <c r="A66" s="162">
        <v>41050700</v>
      </c>
      <c r="B66" s="204" t="s">
        <v>523</v>
      </c>
      <c r="C66" s="278">
        <f t="shared" si="3"/>
        <v>0</v>
      </c>
      <c r="D66" s="220"/>
      <c r="E66" s="229"/>
      <c r="F66" s="229"/>
      <c r="G66" s="192"/>
      <c r="H66" s="184"/>
    </row>
    <row r="67" spans="1:8" ht="60" collapsed="1">
      <c r="A67" s="162">
        <v>41050900</v>
      </c>
      <c r="B67" s="204" t="s">
        <v>470</v>
      </c>
      <c r="C67" s="278">
        <f t="shared" si="3"/>
        <v>341434</v>
      </c>
      <c r="D67" s="220">
        <v>341434</v>
      </c>
      <c r="E67" s="229"/>
      <c r="F67" s="229"/>
      <c r="G67" s="192"/>
      <c r="H67" s="184"/>
    </row>
    <row r="68" spans="1:8" ht="30" hidden="1" outlineLevel="1">
      <c r="A68" s="162">
        <v>41051000</v>
      </c>
      <c r="B68" s="204" t="s">
        <v>288</v>
      </c>
      <c r="C68" s="278">
        <f t="shared" si="3"/>
        <v>0</v>
      </c>
      <c r="D68" s="220"/>
      <c r="E68" s="229"/>
      <c r="F68" s="229"/>
      <c r="G68" s="192"/>
      <c r="H68" s="184"/>
    </row>
    <row r="69" spans="1:8" ht="30" collapsed="1">
      <c r="A69" s="162">
        <v>41051100</v>
      </c>
      <c r="B69" s="204" t="s">
        <v>629</v>
      </c>
      <c r="C69" s="278">
        <f t="shared" si="3"/>
        <v>-33</v>
      </c>
      <c r="D69" s="220">
        <v>-33</v>
      </c>
      <c r="E69" s="229"/>
      <c r="F69" s="229"/>
      <c r="G69" s="192"/>
      <c r="H69" s="184"/>
    </row>
    <row r="70" spans="1:8" ht="30" hidden="1" outlineLevel="1" collapsed="1">
      <c r="A70" s="162">
        <v>41051200</v>
      </c>
      <c r="B70" s="204" t="s">
        <v>628</v>
      </c>
      <c r="C70" s="278">
        <f>D70+E70</f>
        <v>0</v>
      </c>
      <c r="D70" s="220"/>
      <c r="E70" s="229"/>
      <c r="F70" s="229"/>
      <c r="G70" s="192"/>
      <c r="H70" s="184"/>
    </row>
    <row r="71" spans="1:8" ht="30" collapsed="1">
      <c r="A71" s="162">
        <v>41051400</v>
      </c>
      <c r="B71" s="204" t="s">
        <v>630</v>
      </c>
      <c r="C71" s="278">
        <f t="shared" si="3"/>
        <v>439895</v>
      </c>
      <c r="D71" s="220">
        <v>439895</v>
      </c>
      <c r="E71" s="229"/>
      <c r="F71" s="229"/>
      <c r="G71" s="192"/>
      <c r="H71" s="184"/>
    </row>
    <row r="72" spans="1:8" ht="30" hidden="1" outlineLevel="1">
      <c r="A72" s="162">
        <v>41051500</v>
      </c>
      <c r="B72" s="204" t="s">
        <v>42</v>
      </c>
      <c r="C72" s="351">
        <f>D72+E72</f>
        <v>0</v>
      </c>
      <c r="D72" s="299"/>
      <c r="E72" s="229"/>
      <c r="F72" s="229"/>
      <c r="G72" s="192"/>
      <c r="H72" s="184"/>
    </row>
    <row r="73" spans="1:8" ht="36.75" customHeight="1" hidden="1" outlineLevel="1">
      <c r="A73" s="162">
        <v>41051700</v>
      </c>
      <c r="B73" s="204" t="s">
        <v>516</v>
      </c>
      <c r="C73" s="278">
        <f t="shared" si="3"/>
        <v>0</v>
      </c>
      <c r="D73" s="220"/>
      <c r="E73" s="229"/>
      <c r="F73" s="229"/>
      <c r="G73" s="192"/>
      <c r="H73" s="184"/>
    </row>
    <row r="74" spans="1:8" ht="36.75" customHeight="1" hidden="1" outlineLevel="1" collapsed="1">
      <c r="A74" s="162">
        <v>41053000</v>
      </c>
      <c r="B74" s="204" t="s">
        <v>635</v>
      </c>
      <c r="C74" s="278">
        <f t="shared" si="3"/>
        <v>0</v>
      </c>
      <c r="D74" s="220"/>
      <c r="E74" s="229"/>
      <c r="F74" s="229"/>
      <c r="G74" s="192"/>
      <c r="H74" s="184"/>
    </row>
    <row r="75" spans="1:8" ht="15" hidden="1" outlineLevel="2">
      <c r="A75" s="170">
        <v>41053900</v>
      </c>
      <c r="B75" s="168" t="s">
        <v>33</v>
      </c>
      <c r="C75" s="278">
        <f t="shared" si="3"/>
        <v>0</v>
      </c>
      <c r="D75" s="220"/>
      <c r="E75" s="220"/>
      <c r="F75" s="220"/>
      <c r="G75" s="192"/>
      <c r="H75" s="184"/>
    </row>
    <row r="76" spans="1:8" ht="51" customHeight="1" hidden="1" outlineLevel="2">
      <c r="A76" s="162">
        <v>41054000</v>
      </c>
      <c r="B76" s="203" t="s">
        <v>637</v>
      </c>
      <c r="C76" s="278">
        <f t="shared" si="3"/>
        <v>0</v>
      </c>
      <c r="D76" s="220"/>
      <c r="E76" s="220"/>
      <c r="F76" s="220"/>
      <c r="G76" s="192"/>
      <c r="H76" s="184"/>
    </row>
    <row r="77" spans="1:8" ht="32.25" customHeight="1" hidden="1" outlineLevel="2">
      <c r="A77" s="162">
        <v>41054300</v>
      </c>
      <c r="B77" s="203" t="s">
        <v>680</v>
      </c>
      <c r="C77" s="278">
        <f>D77+E77</f>
        <v>0</v>
      </c>
      <c r="D77" s="220"/>
      <c r="E77" s="220"/>
      <c r="F77" s="220"/>
      <c r="G77" s="192"/>
      <c r="H77" s="184"/>
    </row>
    <row r="78" spans="1:8" ht="45" customHeight="1" hidden="1" outlineLevel="1" collapsed="1">
      <c r="A78" s="162">
        <v>41055000</v>
      </c>
      <c r="B78" s="203" t="s">
        <v>524</v>
      </c>
      <c r="C78" s="278">
        <f>D78+E78</f>
        <v>0</v>
      </c>
      <c r="D78" s="220"/>
      <c r="E78" s="220"/>
      <c r="F78" s="220"/>
      <c r="G78" s="192"/>
      <c r="H78" s="184"/>
    </row>
    <row r="79" spans="1:8" ht="19.5" customHeight="1" hidden="1" outlineLevel="2">
      <c r="A79" s="162"/>
      <c r="B79" s="169"/>
      <c r="C79" s="278">
        <f>D79+E79</f>
        <v>0</v>
      </c>
      <c r="D79" s="220"/>
      <c r="E79" s="220"/>
      <c r="F79" s="220"/>
      <c r="G79" s="192"/>
      <c r="H79" s="184"/>
    </row>
    <row r="80" spans="1:8" ht="24.75" customHeight="1" collapsed="1">
      <c r="A80" s="162"/>
      <c r="B80" s="158" t="s">
        <v>293</v>
      </c>
      <c r="C80" s="283">
        <f>C81+C82</f>
        <v>853057</v>
      </c>
      <c r="D80" s="229">
        <f>D81+D82</f>
        <v>629257</v>
      </c>
      <c r="E80" s="229">
        <f>E81+E82</f>
        <v>223800</v>
      </c>
      <c r="F80" s="229">
        <f>F81+F82</f>
        <v>223800</v>
      </c>
      <c r="G80" s="192"/>
      <c r="H80" s="184"/>
    </row>
    <row r="81" spans="1:8" ht="24.75" customHeight="1" hidden="1" outlineLevel="2">
      <c r="A81" s="162">
        <v>41030300</v>
      </c>
      <c r="B81" s="163" t="s">
        <v>294</v>
      </c>
      <c r="C81" s="278">
        <f>D81+E81</f>
        <v>0</v>
      </c>
      <c r="D81" s="220"/>
      <c r="E81" s="220"/>
      <c r="F81" s="220"/>
      <c r="G81" s="192"/>
      <c r="H81" s="184"/>
    </row>
    <row r="82" spans="1:8" ht="18.75" customHeight="1" collapsed="1">
      <c r="A82" s="170">
        <v>41053900</v>
      </c>
      <c r="B82" s="168" t="s">
        <v>534</v>
      </c>
      <c r="C82" s="278">
        <f>D82+E82</f>
        <v>853057</v>
      </c>
      <c r="D82" s="220">
        <f>121457-43000+43000+10800+497000</f>
        <v>629257</v>
      </c>
      <c r="E82" s="220">
        <f>122800+101000</f>
        <v>223800</v>
      </c>
      <c r="F82" s="220">
        <f>122800+101000</f>
        <v>223800</v>
      </c>
      <c r="G82" s="192"/>
      <c r="H82" s="184"/>
    </row>
    <row r="83" spans="1:8" ht="19.5" customHeight="1">
      <c r="A83" s="210" t="s">
        <v>647</v>
      </c>
      <c r="B83" s="209" t="s">
        <v>646</v>
      </c>
      <c r="C83" s="281">
        <f>C36+C37</f>
        <v>1634353</v>
      </c>
      <c r="D83" s="281">
        <f>D36+D37</f>
        <v>1410553</v>
      </c>
      <c r="E83" s="281">
        <f>E36+E37</f>
        <v>223800</v>
      </c>
      <c r="F83" s="281">
        <f>F36+F37</f>
        <v>223800</v>
      </c>
      <c r="G83" s="150">
        <f>G8+G16+G37</f>
        <v>0</v>
      </c>
      <c r="H83" s="184"/>
    </row>
    <row r="84" spans="3:6" ht="12.75" hidden="1" outlineLevel="2">
      <c r="C84" s="177">
        <f>D83+E83</f>
        <v>1634353</v>
      </c>
      <c r="D84" s="172"/>
      <c r="E84" s="172"/>
      <c r="F84" s="172"/>
    </row>
    <row r="85" spans="3:6" ht="12.75" hidden="1" outlineLevel="2">
      <c r="C85" s="171">
        <f>C84-C83</f>
        <v>0</v>
      </c>
      <c r="D85" s="172"/>
      <c r="E85" s="172"/>
      <c r="F85" s="172"/>
    </row>
    <row r="86" spans="1:6" s="178" customFormat="1" ht="12.75" hidden="1" outlineLevel="2">
      <c r="A86" s="173"/>
      <c r="B86" s="174" t="s">
        <v>295</v>
      </c>
      <c r="C86" s="175">
        <f>'дод 3 '!P208</f>
        <v>1634353</v>
      </c>
      <c r="D86" s="176">
        <f>'дод 3 '!E208</f>
        <v>1069152</v>
      </c>
      <c r="E86" s="176">
        <f>'дод 3 '!J208</f>
        <v>565201</v>
      </c>
      <c r="F86" s="177">
        <f>'дод 3 '!K208</f>
        <v>565201</v>
      </c>
    </row>
    <row r="87" spans="1:6" s="178" customFormat="1" ht="12.75" hidden="1" outlineLevel="2">
      <c r="A87" s="173"/>
      <c r="B87" s="179" t="s">
        <v>296</v>
      </c>
      <c r="C87" s="180">
        <f>C86-C83</f>
        <v>0</v>
      </c>
      <c r="D87" s="181">
        <f>D86-D83</f>
        <v>-341401</v>
      </c>
      <c r="E87" s="181">
        <f>E86-E83</f>
        <v>341401</v>
      </c>
      <c r="F87" s="181">
        <f>F86-F83</f>
        <v>341401</v>
      </c>
    </row>
    <row r="88" spans="1:6" s="178" customFormat="1" ht="12.75" hidden="1" outlineLevel="2">
      <c r="A88" s="173"/>
      <c r="C88" s="182"/>
      <c r="D88" s="182"/>
      <c r="E88" s="182"/>
      <c r="F88" s="182"/>
    </row>
    <row r="89" spans="3:7" ht="12.75" hidden="1" outlineLevel="1">
      <c r="C89" s="183"/>
      <c r="D89" s="183"/>
      <c r="E89" s="183"/>
      <c r="F89" s="183"/>
      <c r="G89" s="183">
        <f>G88-G87</f>
        <v>0</v>
      </c>
    </row>
    <row r="90" spans="3:6" ht="12.75" hidden="1" outlineLevel="1">
      <c r="C90" s="172">
        <f>C89-C87</f>
        <v>0</v>
      </c>
      <c r="D90" s="184"/>
      <c r="E90" s="183"/>
      <c r="F90" s="183"/>
    </row>
    <row r="91" spans="3:6" ht="12.75" collapsed="1">
      <c r="C91" s="184"/>
      <c r="D91" s="183"/>
      <c r="E91" s="183"/>
      <c r="F91" s="183"/>
    </row>
    <row r="92" spans="3:6" ht="12.75">
      <c r="C92" s="184"/>
      <c r="D92" s="183"/>
      <c r="E92" s="183"/>
      <c r="F92" s="183"/>
    </row>
    <row r="93" spans="3:6" ht="15">
      <c r="C93" s="301"/>
      <c r="D93" s="183"/>
      <c r="E93" s="183"/>
      <c r="F93" s="185"/>
    </row>
    <row r="94" spans="3:8" ht="12.75">
      <c r="C94" s="172"/>
      <c r="D94" s="183"/>
      <c r="E94" s="186"/>
      <c r="H94" s="183"/>
    </row>
    <row r="95" spans="3:8" ht="12.75">
      <c r="C95" s="183"/>
      <c r="D95" s="183"/>
      <c r="E95" s="186"/>
      <c r="H95" s="183"/>
    </row>
    <row r="96" spans="3:8" ht="12.75">
      <c r="C96" s="184"/>
      <c r="D96" s="183"/>
      <c r="E96" s="186"/>
      <c r="H96" s="183"/>
    </row>
    <row r="97" spans="4:8" ht="12.75">
      <c r="D97" s="183"/>
      <c r="E97" s="186"/>
      <c r="H97" s="183"/>
    </row>
    <row r="98" spans="4:8" ht="12.75">
      <c r="D98" s="183"/>
      <c r="E98" s="186"/>
      <c r="H98" s="183"/>
    </row>
    <row r="99" spans="4:8" ht="12.75">
      <c r="D99" s="187"/>
      <c r="E99" s="188"/>
      <c r="H99" s="183"/>
    </row>
    <row r="100" spans="4:8" ht="12.75">
      <c r="D100" s="189"/>
      <c r="E100" s="188"/>
      <c r="H100" s="183"/>
    </row>
    <row r="101" spans="4:8" ht="12.75">
      <c r="D101" s="187"/>
      <c r="E101" s="188"/>
      <c r="H101" s="183"/>
    </row>
    <row r="102" spans="4:8" ht="12.75">
      <c r="D102" s="187"/>
      <c r="E102" s="188"/>
      <c r="H102" s="183"/>
    </row>
    <row r="103" spans="4:8" ht="12.75">
      <c r="D103" s="187"/>
      <c r="E103" s="188"/>
      <c r="H103" s="183"/>
    </row>
    <row r="104" spans="4:8" ht="12.75">
      <c r="D104" s="187"/>
      <c r="E104" s="188"/>
      <c r="H104" s="183"/>
    </row>
    <row r="105" spans="4:8" ht="12.75">
      <c r="D105" s="187"/>
      <c r="E105" s="188"/>
      <c r="H105" s="183"/>
    </row>
    <row r="106" spans="4:8" ht="12.75">
      <c r="D106" s="187"/>
      <c r="E106" s="188"/>
      <c r="H106" s="183"/>
    </row>
    <row r="107" spans="4:8" ht="12.75">
      <c r="D107" s="189"/>
      <c r="E107" s="188"/>
      <c r="H107" s="183"/>
    </row>
    <row r="108" spans="4:8" ht="12.75">
      <c r="D108" s="187"/>
      <c r="E108" s="188"/>
      <c r="H108" s="183"/>
    </row>
    <row r="109" spans="4:8" ht="12.75">
      <c r="D109" s="183"/>
      <c r="E109" s="186"/>
      <c r="H109" s="183"/>
    </row>
    <row r="110" spans="4:8" ht="12.75">
      <c r="D110" s="183"/>
      <c r="E110" s="186"/>
      <c r="H110" s="183"/>
    </row>
    <row r="111" spans="4:8" ht="12.75">
      <c r="D111" s="183"/>
      <c r="E111" s="186"/>
      <c r="H111" s="183"/>
    </row>
    <row r="112" spans="4:8" ht="12.75">
      <c r="D112" s="183"/>
      <c r="E112" s="186"/>
      <c r="H112" s="183"/>
    </row>
    <row r="113" spans="4:8" ht="12.75">
      <c r="D113" s="183"/>
      <c r="E113" s="186"/>
      <c r="H113" s="183"/>
    </row>
    <row r="114" spans="4:8" ht="12.75">
      <c r="D114" s="183"/>
      <c r="E114" s="186"/>
      <c r="H114" s="183"/>
    </row>
    <row r="115" spans="2:8" ht="12.75">
      <c r="B115" s="190"/>
      <c r="D115" s="183"/>
      <c r="E115" s="186"/>
      <c r="H115" s="183"/>
    </row>
    <row r="116" spans="2:8" ht="12.75">
      <c r="B116" s="190"/>
      <c r="D116" s="183"/>
      <c r="E116" s="186"/>
      <c r="H116" s="183"/>
    </row>
    <row r="117" ht="12.75">
      <c r="D117" s="185"/>
    </row>
    <row r="118" spans="8:9" ht="12.75">
      <c r="H118" s="118">
        <f>SUM(H94:H116)</f>
        <v>0</v>
      </c>
      <c r="I118" s="118">
        <f>SUM(I94:I116)</f>
        <v>0</v>
      </c>
    </row>
  </sheetData>
  <sheetProtection/>
  <mergeCells count="7">
    <mergeCell ref="D1:F1"/>
    <mergeCell ref="A2:F2"/>
    <mergeCell ref="A5:A6"/>
    <mergeCell ref="B5:B6"/>
    <mergeCell ref="D5:D6"/>
    <mergeCell ref="E5:F5"/>
    <mergeCell ref="C5:C6"/>
  </mergeCells>
  <printOptions/>
  <pageMargins left="0.4" right="0.1968503937007874" top="0.1968503937007874" bottom="0.1968503937007874" header="0.11811023622047245" footer="0.11811023622047245"/>
  <pageSetup horizontalDpi="600" verticalDpi="600" orientation="landscape" paperSize="9" scale="78" r:id="rId1"/>
  <rowBreaks count="1" manualBreakCount="1">
    <brk id="9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0">
      <selection activeCell="A80" sqref="A80"/>
    </sheetView>
  </sheetViews>
  <sheetFormatPr defaultColWidth="9.33203125" defaultRowHeight="12.75" outlineLevelRow="1"/>
  <cols>
    <col min="1" max="1" width="15.83203125" style="0" customWidth="1"/>
    <col min="2" max="2" width="57.33203125" style="0" customWidth="1"/>
    <col min="3" max="3" width="21" style="0" customWidth="1"/>
    <col min="4" max="4" width="20.66015625" style="0" customWidth="1"/>
    <col min="5" max="5" width="20.5" style="0" customWidth="1"/>
    <col min="6" max="6" width="22.33203125" style="0" customWidth="1"/>
    <col min="9" max="9" width="16.66015625" style="0" customWidth="1"/>
  </cols>
  <sheetData>
    <row r="1" spans="1:6" ht="14.25" customHeight="1">
      <c r="A1" s="353"/>
      <c r="B1" s="353"/>
      <c r="C1" s="353"/>
      <c r="D1" s="353"/>
      <c r="E1" s="558" t="s">
        <v>694</v>
      </c>
      <c r="F1" s="559"/>
    </row>
    <row r="2" spans="1:6" ht="13.5" customHeight="1">
      <c r="A2" s="353"/>
      <c r="B2" s="353"/>
      <c r="C2" s="353"/>
      <c r="D2" s="353"/>
      <c r="E2" s="559"/>
      <c r="F2" s="559"/>
    </row>
    <row r="3" spans="1:6" ht="60.75" customHeight="1">
      <c r="A3" s="353"/>
      <c r="B3" s="353"/>
      <c r="C3" s="353"/>
      <c r="D3" s="353"/>
      <c r="E3" s="559"/>
      <c r="F3" s="559"/>
    </row>
    <row r="4" spans="1:6" ht="15.75">
      <c r="A4" s="353"/>
      <c r="B4" s="353"/>
      <c r="C4" s="353"/>
      <c r="D4" s="353"/>
      <c r="E4" s="563"/>
      <c r="F4" s="563"/>
    </row>
    <row r="5" spans="1:6" ht="18" customHeight="1">
      <c r="A5" s="564" t="s">
        <v>407</v>
      </c>
      <c r="B5" s="564"/>
      <c r="C5" s="564"/>
      <c r="D5" s="564"/>
      <c r="E5" s="564"/>
      <c r="F5" s="564"/>
    </row>
    <row r="6" spans="1:7" ht="14.25" customHeight="1">
      <c r="A6" s="354"/>
      <c r="B6" s="355"/>
      <c r="C6" s="355"/>
      <c r="D6" s="355"/>
      <c r="E6" s="355"/>
      <c r="F6" s="355"/>
      <c r="G6" t="s">
        <v>64</v>
      </c>
    </row>
    <row r="7" spans="1:6" ht="14.25" customHeight="1">
      <c r="A7" s="336">
        <v>11306200000</v>
      </c>
      <c r="B7" s="355"/>
      <c r="C7" s="355"/>
      <c r="D7" s="355"/>
      <c r="E7" s="355"/>
      <c r="F7" s="355"/>
    </row>
    <row r="8" spans="1:6" ht="16.5" thickBot="1">
      <c r="A8" s="117" t="s">
        <v>11</v>
      </c>
      <c r="B8" s="356"/>
      <c r="C8" s="356"/>
      <c r="D8" s="356"/>
      <c r="E8" s="356"/>
      <c r="F8" s="357" t="s">
        <v>683</v>
      </c>
    </row>
    <row r="9" spans="1:6" ht="20.25" customHeight="1" thickBot="1">
      <c r="A9" s="551" t="s">
        <v>408</v>
      </c>
      <c r="B9" s="549" t="s">
        <v>409</v>
      </c>
      <c r="C9" s="551" t="s">
        <v>513</v>
      </c>
      <c r="D9" s="551" t="s">
        <v>502</v>
      </c>
      <c r="E9" s="556" t="s">
        <v>498</v>
      </c>
      <c r="F9" s="557"/>
    </row>
    <row r="10" spans="1:6" ht="51" customHeight="1" thickBot="1">
      <c r="A10" s="552"/>
      <c r="B10" s="550"/>
      <c r="C10" s="552"/>
      <c r="D10" s="552"/>
      <c r="E10" s="358" t="s">
        <v>644</v>
      </c>
      <c r="F10" s="359" t="s">
        <v>514</v>
      </c>
    </row>
    <row r="11" spans="1:6" ht="14.25" customHeight="1">
      <c r="A11" s="360">
        <v>1</v>
      </c>
      <c r="B11" s="360">
        <v>2</v>
      </c>
      <c r="C11" s="360">
        <v>3</v>
      </c>
      <c r="D11" s="360">
        <v>4</v>
      </c>
      <c r="E11" s="360">
        <v>5</v>
      </c>
      <c r="F11" s="360">
        <v>6</v>
      </c>
    </row>
    <row r="12" spans="1:6" ht="21.75" customHeight="1">
      <c r="A12" s="361"/>
      <c r="B12" s="362" t="s">
        <v>410</v>
      </c>
      <c r="C12" s="361"/>
      <c r="D12" s="361"/>
      <c r="E12" s="361"/>
      <c r="F12" s="361"/>
    </row>
    <row r="13" spans="1:7" ht="20.25" customHeight="1">
      <c r="A13" s="363">
        <v>200000</v>
      </c>
      <c r="B13" s="364" t="s">
        <v>411</v>
      </c>
      <c r="C13" s="365">
        <f>C17</f>
        <v>9361330.039999997</v>
      </c>
      <c r="D13" s="365">
        <f>D17+D14</f>
        <v>3763358.839999997</v>
      </c>
      <c r="E13" s="365">
        <f>E17+E14</f>
        <v>5597971.2</v>
      </c>
      <c r="F13" s="365">
        <f>F17+F14</f>
        <v>5597971.2</v>
      </c>
      <c r="G13" s="43"/>
    </row>
    <row r="14" spans="1:7" ht="27.75" customHeight="1" hidden="1" outlineLevel="1">
      <c r="A14" s="366">
        <v>206000</v>
      </c>
      <c r="B14" s="367" t="s">
        <v>412</v>
      </c>
      <c r="C14" s="368" t="e">
        <f>SUM(#REF!)</f>
        <v>#REF!</v>
      </c>
      <c r="D14" s="368">
        <f>D15-D16</f>
        <v>0</v>
      </c>
      <c r="E14" s="368">
        <f>E15-E16</f>
        <v>0</v>
      </c>
      <c r="F14" s="368">
        <f>F15-F16</f>
        <v>0</v>
      </c>
      <c r="G14" s="43"/>
    </row>
    <row r="15" spans="1:7" ht="27.75" customHeight="1" hidden="1" outlineLevel="1">
      <c r="A15" s="369">
        <v>206100</v>
      </c>
      <c r="B15" s="370" t="s">
        <v>413</v>
      </c>
      <c r="C15" s="371" t="e">
        <f>SUM(#REF!)</f>
        <v>#REF!</v>
      </c>
      <c r="D15" s="371"/>
      <c r="E15" s="371"/>
      <c r="F15" s="371"/>
      <c r="G15" s="43"/>
    </row>
    <row r="16" spans="1:7" ht="12.75" customHeight="1" hidden="1" outlineLevel="1">
      <c r="A16" s="369">
        <v>206200</v>
      </c>
      <c r="B16" s="370" t="s">
        <v>414</v>
      </c>
      <c r="C16" s="371" t="e">
        <f>SUM(#REF!)</f>
        <v>#REF!</v>
      </c>
      <c r="D16" s="371"/>
      <c r="E16" s="371"/>
      <c r="F16" s="371"/>
      <c r="G16" s="43"/>
    </row>
    <row r="17" spans="1:7" ht="41.25" customHeight="1" collapsed="1">
      <c r="A17" s="372">
        <v>208000</v>
      </c>
      <c r="B17" s="373" t="s">
        <v>415</v>
      </c>
      <c r="C17" s="374">
        <f>C18-C19+-C20</f>
        <v>9361330.039999997</v>
      </c>
      <c r="D17" s="374">
        <f>D18-D19+D20</f>
        <v>3763358.839999997</v>
      </c>
      <c r="E17" s="374">
        <f>E18-E19+E20</f>
        <v>5597971.2</v>
      </c>
      <c r="F17" s="374">
        <f>F18-F19+F20</f>
        <v>5597971.2</v>
      </c>
      <c r="G17" s="43"/>
    </row>
    <row r="18" spans="1:9" ht="14.25" customHeight="1">
      <c r="A18" s="375">
        <v>208100</v>
      </c>
      <c r="B18" s="376" t="s">
        <v>416</v>
      </c>
      <c r="C18" s="377">
        <f>D18+E18</f>
        <v>9697107.319999998</v>
      </c>
      <c r="D18" s="377">
        <f>3857734.28+218.76+5806655.68</f>
        <v>9664608.719999999</v>
      </c>
      <c r="E18" s="377">
        <f>32498.6</f>
        <v>32498.6</v>
      </c>
      <c r="F18" s="377">
        <v>0</v>
      </c>
      <c r="G18" s="43"/>
      <c r="I18" s="378"/>
    </row>
    <row r="19" spans="1:7" ht="14.25" customHeight="1">
      <c r="A19" s="375">
        <v>208200</v>
      </c>
      <c r="B19" s="376" t="s">
        <v>417</v>
      </c>
      <c r="C19" s="377">
        <f>D19+E19</f>
        <v>335777.28000000084</v>
      </c>
      <c r="D19" s="377">
        <f>9664608.72-218.76-2652902-850000-2000475-1867700-872300-1117734.28</f>
        <v>303278.68000000087</v>
      </c>
      <c r="E19" s="377">
        <f>32498.6</f>
        <v>32498.6</v>
      </c>
      <c r="F19" s="377">
        <f>18328.4-18328.4</f>
        <v>0</v>
      </c>
      <c r="G19" s="43"/>
    </row>
    <row r="20" spans="1:9" ht="48" customHeight="1" thickBot="1">
      <c r="A20" s="375">
        <v>208400</v>
      </c>
      <c r="B20" s="376" t="s">
        <v>418</v>
      </c>
      <c r="C20" s="377">
        <f>D20+E20</f>
        <v>0</v>
      </c>
      <c r="D20" s="377">
        <f>-30000+-310725+-398000+-163000+-500000+37925+-315896+-599000+-350065+-377300+-100000+-90000+-242000+-48000+-26823+-12500+-15600+-15000+38297+590+121000-94000-200000-167196-26000+200000+1000+-22500+-49000+-12607.2+-1707170+237000+-20000+-341434+33</f>
        <v>-5597971.2</v>
      </c>
      <c r="E20" s="377">
        <f>30000+310725+398000+163000+500000+-37925+315896+599000+350065+377300+100000+90000+242000+48000+26823+12500+15600+15000+-38297+-590+-121000+94000+200000+167196+26000-200000-1000+22500+49000+12607.2+1707170-237000+20000+341434-33</f>
        <v>5597971.2</v>
      </c>
      <c r="F20" s="377">
        <f>30000+310725+398000+163000+500000+-37925+315896+599000+350065+377300+100000+90000+242000+48000+26823+12500+15600+15000+-38297+-590+-121000+94000+200000+167196+26000-200000-1000+22500+49000+12607.2+1707170-237000+20000+341434-33</f>
        <v>5597971.2</v>
      </c>
      <c r="G20" s="43"/>
      <c r="I20" s="378"/>
    </row>
    <row r="21" spans="1:7" ht="36.75" customHeight="1" hidden="1" outlineLevel="1" thickBot="1">
      <c r="A21" s="379"/>
      <c r="B21" s="380" t="s">
        <v>419</v>
      </c>
      <c r="C21" s="381" t="e">
        <f>SUM(#REF!)</f>
        <v>#REF!</v>
      </c>
      <c r="D21" s="381"/>
      <c r="E21" s="381"/>
      <c r="F21" s="381"/>
      <c r="G21" s="43"/>
    </row>
    <row r="22" spans="1:7" ht="15" customHeight="1" collapsed="1">
      <c r="A22" s="382" t="s">
        <v>647</v>
      </c>
      <c r="B22" s="383" t="s">
        <v>420</v>
      </c>
      <c r="C22" s="384">
        <f>D22+E22</f>
        <v>9361330.039999997</v>
      </c>
      <c r="D22" s="384">
        <f>D13</f>
        <v>3763358.839999997</v>
      </c>
      <c r="E22" s="384">
        <f>E13</f>
        <v>5597971.2</v>
      </c>
      <c r="F22" s="384">
        <f>F13</f>
        <v>5597971.2</v>
      </c>
      <c r="G22" s="43"/>
    </row>
    <row r="23" spans="1:7" ht="42" customHeight="1">
      <c r="A23" s="375"/>
      <c r="B23" s="362" t="s">
        <v>421</v>
      </c>
      <c r="C23" s="385"/>
      <c r="D23" s="385"/>
      <c r="E23" s="385"/>
      <c r="F23" s="385"/>
      <c r="G23" s="43"/>
    </row>
    <row r="24" spans="1:7" ht="20.25" customHeight="1">
      <c r="A24" s="386">
        <v>600000</v>
      </c>
      <c r="B24" s="387" t="s">
        <v>422</v>
      </c>
      <c r="C24" s="388">
        <f>C28</f>
        <v>9361330.039999997</v>
      </c>
      <c r="D24" s="388">
        <f>D28+D25</f>
        <v>3763358.839999997</v>
      </c>
      <c r="E24" s="388">
        <f>E28+E25</f>
        <v>5597971.2</v>
      </c>
      <c r="F24" s="388">
        <f>F28+F25</f>
        <v>5597971.2</v>
      </c>
      <c r="G24" s="43"/>
    </row>
    <row r="25" spans="1:7" ht="13.5" customHeight="1" hidden="1" outlineLevel="1">
      <c r="A25" s="366">
        <v>601000</v>
      </c>
      <c r="B25" s="367" t="s">
        <v>423</v>
      </c>
      <c r="C25" s="368" t="e">
        <f>SUM(#REF!)</f>
        <v>#REF!</v>
      </c>
      <c r="D25" s="368">
        <f>D26-D27</f>
        <v>0</v>
      </c>
      <c r="E25" s="368">
        <f>E26-E27</f>
        <v>0</v>
      </c>
      <c r="F25" s="368">
        <f>F26-F27</f>
        <v>0</v>
      </c>
      <c r="G25" s="43"/>
    </row>
    <row r="26" spans="1:7" ht="31.5" hidden="1" outlineLevel="1">
      <c r="A26" s="369">
        <v>601100</v>
      </c>
      <c r="B26" s="370" t="s">
        <v>413</v>
      </c>
      <c r="C26" s="371" t="e">
        <f>SUM(#REF!)</f>
        <v>#REF!</v>
      </c>
      <c r="D26" s="371"/>
      <c r="E26" s="371"/>
      <c r="F26" s="371"/>
      <c r="G26" s="43"/>
    </row>
    <row r="27" spans="1:7" ht="12" customHeight="1" hidden="1" outlineLevel="1">
      <c r="A27" s="369">
        <v>601200</v>
      </c>
      <c r="B27" s="370" t="s">
        <v>414</v>
      </c>
      <c r="C27" s="371" t="e">
        <f>SUM(#REF!)</f>
        <v>#REF!</v>
      </c>
      <c r="D27" s="371"/>
      <c r="E27" s="371"/>
      <c r="F27" s="371"/>
      <c r="G27" s="43"/>
    </row>
    <row r="28" spans="1:7" ht="26.25" customHeight="1" collapsed="1">
      <c r="A28" s="389" t="s">
        <v>424</v>
      </c>
      <c r="B28" s="390" t="s">
        <v>425</v>
      </c>
      <c r="C28" s="391">
        <f>C29-C30+-C31</f>
        <v>9361330.039999997</v>
      </c>
      <c r="D28" s="392">
        <f>D29-D30+D31</f>
        <v>3763358.839999997</v>
      </c>
      <c r="E28" s="391">
        <f>E29-E30+E31</f>
        <v>5597971.2</v>
      </c>
      <c r="F28" s="391">
        <f>F29-F30+F31</f>
        <v>5597971.2</v>
      </c>
      <c r="G28" s="43"/>
    </row>
    <row r="29" spans="1:7" ht="12.75" customHeight="1">
      <c r="A29" s="393" t="s">
        <v>426</v>
      </c>
      <c r="B29" s="394" t="s">
        <v>416</v>
      </c>
      <c r="C29" s="395">
        <f>D29+E29</f>
        <v>9697107.319999998</v>
      </c>
      <c r="D29" s="377">
        <f aca="true" t="shared" si="0" ref="D29:F32">D18</f>
        <v>9664608.719999999</v>
      </c>
      <c r="E29" s="395">
        <f t="shared" si="0"/>
        <v>32498.6</v>
      </c>
      <c r="F29" s="395">
        <f t="shared" si="0"/>
        <v>0</v>
      </c>
      <c r="G29" s="43"/>
    </row>
    <row r="30" spans="1:7" ht="12.75" customHeight="1">
      <c r="A30" s="393" t="s">
        <v>427</v>
      </c>
      <c r="B30" s="394" t="s">
        <v>417</v>
      </c>
      <c r="C30" s="395">
        <f>D30+E30</f>
        <v>335777.28000000084</v>
      </c>
      <c r="D30" s="377">
        <f t="shared" si="0"/>
        <v>303278.68000000087</v>
      </c>
      <c r="E30" s="395">
        <f t="shared" si="0"/>
        <v>32498.6</v>
      </c>
      <c r="F30" s="395">
        <f t="shared" si="0"/>
        <v>0</v>
      </c>
      <c r="G30" s="43"/>
    </row>
    <row r="31" spans="1:10" ht="48.75" customHeight="1" thickBot="1">
      <c r="A31" s="393" t="s">
        <v>428</v>
      </c>
      <c r="B31" s="376" t="s">
        <v>418</v>
      </c>
      <c r="C31" s="395">
        <f>D31+E31</f>
        <v>0</v>
      </c>
      <c r="D31" s="377">
        <f t="shared" si="0"/>
        <v>-5597971.2</v>
      </c>
      <c r="E31" s="395">
        <f t="shared" si="0"/>
        <v>5597971.2</v>
      </c>
      <c r="F31" s="396">
        <f t="shared" si="0"/>
        <v>5597971.2</v>
      </c>
      <c r="G31" s="43"/>
      <c r="J31" t="s">
        <v>64</v>
      </c>
    </row>
    <row r="32" spans="1:7" ht="36" customHeight="1" hidden="1" outlineLevel="1" thickBot="1">
      <c r="A32" s="379"/>
      <c r="B32" s="380" t="s">
        <v>419</v>
      </c>
      <c r="C32" s="397" t="e">
        <f>SUM(#REF!)</f>
        <v>#REF!</v>
      </c>
      <c r="D32" s="398">
        <f t="shared" si="0"/>
        <v>0</v>
      </c>
      <c r="E32" s="397">
        <f t="shared" si="0"/>
        <v>0</v>
      </c>
      <c r="F32" s="397">
        <f t="shared" si="0"/>
        <v>0</v>
      </c>
      <c r="G32" s="43"/>
    </row>
    <row r="33" spans="1:7" ht="19.5" collapsed="1" thickBot="1">
      <c r="A33" s="399" t="s">
        <v>647</v>
      </c>
      <c r="B33" s="400" t="s">
        <v>420</v>
      </c>
      <c r="C33" s="401">
        <f>D33+E33</f>
        <v>9361330.039999997</v>
      </c>
      <c r="D33" s="402">
        <f>D24</f>
        <v>3763358.839999997</v>
      </c>
      <c r="E33" s="401">
        <f>E24</f>
        <v>5597971.2</v>
      </c>
      <c r="F33" s="401">
        <f>F24</f>
        <v>5597971.2</v>
      </c>
      <c r="G33" s="43"/>
    </row>
    <row r="34" spans="1:6" ht="15" customHeight="1">
      <c r="A34" s="403"/>
      <c r="B34" s="404"/>
      <c r="C34" s="404"/>
      <c r="D34" s="405"/>
      <c r="E34" s="405"/>
      <c r="F34" s="405"/>
    </row>
    <row r="35" spans="1:6" ht="16.5" customHeight="1">
      <c r="A35" s="562" t="s">
        <v>429</v>
      </c>
      <c r="B35" s="562"/>
      <c r="C35" s="562"/>
      <c r="D35" s="562"/>
      <c r="E35" s="562"/>
      <c r="F35" s="562"/>
    </row>
    <row r="36" spans="1:6" ht="15.75" customHeight="1" hidden="1" outlineLevel="1">
      <c r="A36" s="560" t="s">
        <v>440</v>
      </c>
      <c r="B36" s="560"/>
      <c r="C36" s="560"/>
      <c r="D36" s="48"/>
      <c r="E36" s="406"/>
      <c r="F36" s="407">
        <f>D20+3196061</f>
        <v>-2401910.2</v>
      </c>
    </row>
    <row r="37" spans="1:6" ht="12.75" hidden="1" outlineLevel="1">
      <c r="A37" s="561" t="s">
        <v>441</v>
      </c>
      <c r="B37" s="561"/>
      <c r="C37" s="561"/>
      <c r="D37" s="48">
        <v>30000</v>
      </c>
      <c r="E37" s="406"/>
      <c r="F37" s="45"/>
    </row>
    <row r="38" spans="1:6" ht="12.75" hidden="1" outlineLevel="1">
      <c r="A38" s="553" t="s">
        <v>442</v>
      </c>
      <c r="B38" s="553"/>
      <c r="C38" s="553"/>
      <c r="D38" s="408">
        <v>310725</v>
      </c>
      <c r="E38" s="406"/>
      <c r="F38" s="45"/>
    </row>
    <row r="39" spans="1:6" ht="15" hidden="1" outlineLevel="1">
      <c r="A39" s="554" t="s">
        <v>443</v>
      </c>
      <c r="B39" s="554"/>
      <c r="C39" s="554"/>
      <c r="D39" s="409">
        <v>398000</v>
      </c>
      <c r="E39" s="406"/>
      <c r="F39" s="45"/>
    </row>
    <row r="40" spans="1:6" ht="15" hidden="1" outlineLevel="1">
      <c r="A40" s="555" t="s">
        <v>444</v>
      </c>
      <c r="B40" s="555"/>
      <c r="C40" s="555"/>
      <c r="D40" s="410">
        <v>163000</v>
      </c>
      <c r="E40" s="406"/>
      <c r="F40" s="45"/>
    </row>
    <row r="41" spans="1:6" ht="15" hidden="1" outlineLevel="1">
      <c r="A41" s="555" t="s">
        <v>445</v>
      </c>
      <c r="B41" s="555"/>
      <c r="C41" s="555"/>
      <c r="D41" s="410">
        <v>500000</v>
      </c>
      <c r="E41" s="406"/>
      <c r="F41" s="45"/>
    </row>
    <row r="42" spans="1:6" ht="32.25" customHeight="1" hidden="1" outlineLevel="1">
      <c r="A42" s="553" t="s">
        <v>442</v>
      </c>
      <c r="B42" s="553"/>
      <c r="C42" s="553"/>
      <c r="D42" s="410">
        <v>-37925</v>
      </c>
      <c r="E42" s="406"/>
      <c r="F42" s="45"/>
    </row>
    <row r="43" spans="1:6" ht="78" customHeight="1" hidden="1" outlineLevel="1">
      <c r="A43" s="555" t="s">
        <v>446</v>
      </c>
      <c r="B43" s="555"/>
      <c r="C43" s="555"/>
      <c r="D43" s="410">
        <v>237000</v>
      </c>
      <c r="E43" s="406"/>
      <c r="F43" s="45"/>
    </row>
    <row r="44" spans="1:6" ht="12.75" hidden="1" outlineLevel="1">
      <c r="A44" s="546" t="s">
        <v>447</v>
      </c>
      <c r="B44" s="547"/>
      <c r="C44" s="548"/>
      <c r="D44" s="411">
        <v>40000</v>
      </c>
      <c r="E44" s="45"/>
      <c r="F44" s="45"/>
    </row>
    <row r="45" spans="1:4" ht="44.25" customHeight="1" hidden="1" outlineLevel="1">
      <c r="A45" s="539" t="s">
        <v>448</v>
      </c>
      <c r="B45" s="539"/>
      <c r="C45" s="539"/>
      <c r="D45" s="412">
        <v>38896</v>
      </c>
    </row>
    <row r="46" spans="1:4" ht="32.25" customHeight="1" hidden="1" outlineLevel="1">
      <c r="A46" s="539" t="s">
        <v>449</v>
      </c>
      <c r="B46" s="539"/>
      <c r="C46" s="539"/>
      <c r="D46" s="412">
        <v>599000</v>
      </c>
    </row>
    <row r="47" spans="1:4" ht="45.75" customHeight="1" hidden="1" outlineLevel="1">
      <c r="A47" s="543" t="s">
        <v>450</v>
      </c>
      <c r="B47" s="544"/>
      <c r="C47" s="545"/>
      <c r="D47" s="412">
        <v>350065</v>
      </c>
    </row>
    <row r="48" spans="1:4" ht="26.25" customHeight="1" hidden="1" outlineLevel="1">
      <c r="A48" s="543" t="s">
        <v>451</v>
      </c>
      <c r="B48" s="544"/>
      <c r="C48" s="545"/>
      <c r="D48" s="412">
        <f>300000+100000+90000</f>
        <v>490000</v>
      </c>
    </row>
    <row r="49" spans="1:4" ht="26.25" customHeight="1" hidden="1" outlineLevel="1">
      <c r="A49" s="540" t="s">
        <v>452</v>
      </c>
      <c r="B49" s="541"/>
      <c r="C49" s="542"/>
      <c r="D49" s="413">
        <v>15000</v>
      </c>
    </row>
    <row r="50" spans="1:4" ht="12.75" hidden="1" outlineLevel="1">
      <c r="A50" s="540" t="s">
        <v>453</v>
      </c>
      <c r="B50" s="541"/>
      <c r="C50" s="542"/>
      <c r="D50" s="413">
        <v>62300</v>
      </c>
    </row>
    <row r="51" spans="1:4" ht="36.75" customHeight="1" hidden="1" outlineLevel="1">
      <c r="A51" s="565" t="s">
        <v>454</v>
      </c>
      <c r="B51" s="565"/>
      <c r="C51" s="565"/>
      <c r="D51" s="414">
        <v>242000</v>
      </c>
    </row>
    <row r="52" spans="1:4" ht="50.25" customHeight="1" hidden="1" outlineLevel="1">
      <c r="A52" s="565" t="s">
        <v>455</v>
      </c>
      <c r="B52" s="565"/>
      <c r="C52" s="565"/>
      <c r="D52" s="413">
        <v>48000</v>
      </c>
    </row>
    <row r="53" spans="1:4" ht="27.75" customHeight="1" hidden="1" outlineLevel="1">
      <c r="A53" s="565" t="s">
        <v>456</v>
      </c>
      <c r="B53" s="565"/>
      <c r="C53" s="565"/>
      <c r="D53" s="414">
        <v>26823</v>
      </c>
    </row>
    <row r="54" spans="1:4" ht="26.25" customHeight="1" hidden="1" outlineLevel="1">
      <c r="A54" s="565" t="s">
        <v>457</v>
      </c>
      <c r="B54" s="565"/>
      <c r="C54" s="565"/>
      <c r="D54" s="412">
        <v>12500</v>
      </c>
    </row>
    <row r="55" spans="1:4" ht="61.5" customHeight="1" hidden="1" outlineLevel="1">
      <c r="A55" s="539" t="s">
        <v>458</v>
      </c>
      <c r="B55" s="539"/>
      <c r="C55" s="539"/>
      <c r="D55" s="415">
        <v>15600</v>
      </c>
    </row>
    <row r="56" spans="1:4" ht="26.25" customHeight="1" hidden="1" outlineLevel="1">
      <c r="A56" s="539" t="s">
        <v>459</v>
      </c>
      <c r="B56" s="539"/>
      <c r="C56" s="539"/>
      <c r="D56" s="412">
        <v>15000</v>
      </c>
    </row>
    <row r="57" spans="1:4" ht="32.25" customHeight="1" hidden="1" outlineLevel="1">
      <c r="A57" s="539" t="s">
        <v>460</v>
      </c>
      <c r="B57" s="539"/>
      <c r="C57" s="539"/>
      <c r="D57" s="412">
        <v>-38297</v>
      </c>
    </row>
    <row r="58" spans="1:4" ht="36.75" customHeight="1" hidden="1" outlineLevel="1">
      <c r="A58" s="539" t="s">
        <v>461</v>
      </c>
      <c r="B58" s="539"/>
      <c r="C58" s="539"/>
      <c r="D58" s="412">
        <v>-590</v>
      </c>
    </row>
    <row r="59" spans="1:4" ht="33" customHeight="1" hidden="1" outlineLevel="1">
      <c r="A59" s="539" t="s">
        <v>430</v>
      </c>
      <c r="B59" s="539"/>
      <c r="C59" s="539"/>
      <c r="D59" s="412">
        <v>-121000</v>
      </c>
    </row>
    <row r="60" spans="1:4" ht="29.25" customHeight="1" hidden="1" outlineLevel="1">
      <c r="A60" s="539" t="s">
        <v>431</v>
      </c>
      <c r="B60" s="539"/>
      <c r="C60" s="539"/>
      <c r="D60" s="412">
        <v>49000</v>
      </c>
    </row>
    <row r="61" spans="1:4" ht="12.75" hidden="1" outlineLevel="1">
      <c r="A61" s="539" t="s">
        <v>432</v>
      </c>
      <c r="B61" s="539"/>
      <c r="C61" s="539"/>
      <c r="D61" s="412">
        <v>44000</v>
      </c>
    </row>
    <row r="62" spans="1:4" ht="12.75" hidden="1" outlineLevel="1">
      <c r="A62" s="543" t="s">
        <v>183</v>
      </c>
      <c r="B62" s="544"/>
      <c r="C62" s="545"/>
      <c r="D62" s="412">
        <v>22500</v>
      </c>
    </row>
    <row r="63" spans="1:4" ht="12.75" hidden="1" outlineLevel="1">
      <c r="A63" s="539" t="s">
        <v>433</v>
      </c>
      <c r="B63" s="539"/>
      <c r="C63" s="539"/>
      <c r="D63" s="412">
        <v>49000</v>
      </c>
    </row>
    <row r="64" spans="1:4" ht="12.75" hidden="1" outlineLevel="1">
      <c r="A64" s="539" t="s">
        <v>434</v>
      </c>
      <c r="B64" s="539"/>
      <c r="C64" s="539"/>
      <c r="D64" s="412">
        <v>66777</v>
      </c>
    </row>
    <row r="65" spans="1:4" ht="12.75" hidden="1" outlineLevel="1">
      <c r="A65" s="539" t="s">
        <v>435</v>
      </c>
      <c r="B65" s="539"/>
      <c r="C65" s="539"/>
      <c r="D65" s="412">
        <v>6700</v>
      </c>
    </row>
    <row r="66" spans="1:4" ht="12.75" hidden="1" outlineLevel="1">
      <c r="A66" s="539" t="s">
        <v>436</v>
      </c>
      <c r="B66" s="539"/>
      <c r="C66" s="539"/>
      <c r="D66" s="412">
        <v>27260</v>
      </c>
    </row>
    <row r="67" spans="1:4" ht="12.75" hidden="1" outlineLevel="1">
      <c r="A67" s="539" t="s">
        <v>437</v>
      </c>
      <c r="B67" s="539"/>
      <c r="C67" s="539"/>
      <c r="D67" s="412">
        <v>17459</v>
      </c>
    </row>
    <row r="68" spans="1:4" ht="12.75" hidden="1" outlineLevel="1">
      <c r="A68" s="543" t="s">
        <v>184</v>
      </c>
      <c r="B68" s="544"/>
      <c r="C68" s="545"/>
      <c r="D68" s="412">
        <v>49000</v>
      </c>
    </row>
    <row r="69" spans="1:4" ht="12.75" hidden="1" outlineLevel="1">
      <c r="A69" s="543" t="s">
        <v>438</v>
      </c>
      <c r="B69" s="544"/>
      <c r="C69" s="545"/>
      <c r="D69" s="412">
        <v>18000</v>
      </c>
    </row>
    <row r="70" spans="1:4" ht="12.75" hidden="1" outlineLevel="1">
      <c r="A70" s="543" t="s">
        <v>439</v>
      </c>
      <c r="B70" s="544"/>
      <c r="C70" s="545"/>
      <c r="D70" s="412">
        <v>8000</v>
      </c>
    </row>
    <row r="71" spans="1:4" ht="12.75" hidden="1" outlineLevel="1">
      <c r="A71" s="543" t="s">
        <v>61</v>
      </c>
      <c r="B71" s="544"/>
      <c r="C71" s="545"/>
      <c r="D71" s="412">
        <v>12607.2</v>
      </c>
    </row>
    <row r="72" spans="1:4" ht="25.5" customHeight="1" hidden="1" outlineLevel="1">
      <c r="A72" s="543" t="s">
        <v>471</v>
      </c>
      <c r="B72" s="544"/>
      <c r="C72" s="545"/>
      <c r="D72" s="412">
        <v>1707170</v>
      </c>
    </row>
    <row r="73" spans="1:4" ht="38.25" customHeight="1" hidden="1" outlineLevel="1">
      <c r="A73" s="565" t="s">
        <v>446</v>
      </c>
      <c r="B73" s="565"/>
      <c r="C73" s="565"/>
      <c r="D73" s="410">
        <v>-237000</v>
      </c>
    </row>
    <row r="74" spans="1:4" ht="12.75" hidden="1" outlineLevel="1">
      <c r="A74" s="543" t="s">
        <v>665</v>
      </c>
      <c r="B74" s="544"/>
      <c r="C74" s="545"/>
      <c r="D74" s="412">
        <v>20000</v>
      </c>
    </row>
    <row r="75" spans="1:4" ht="12.75" hidden="1" outlineLevel="1">
      <c r="A75" s="543" t="s">
        <v>471</v>
      </c>
      <c r="B75" s="544"/>
      <c r="C75" s="545"/>
      <c r="D75" s="412">
        <v>341434</v>
      </c>
    </row>
    <row r="76" spans="1:4" ht="12.75" hidden="1" outlineLevel="1">
      <c r="A76" s="527"/>
      <c r="B76" s="525"/>
      <c r="C76" s="526"/>
      <c r="D76" s="412">
        <v>-33</v>
      </c>
    </row>
    <row r="77" spans="1:4" ht="12.75" hidden="1" outlineLevel="1">
      <c r="A77" s="527"/>
      <c r="B77" s="525"/>
      <c r="C77" s="526"/>
      <c r="D77" s="412"/>
    </row>
    <row r="78" spans="1:4" ht="12.75" hidden="1" outlineLevel="1">
      <c r="A78" s="33"/>
      <c r="B78" s="33" t="s">
        <v>462</v>
      </c>
      <c r="C78" s="33"/>
      <c r="D78" s="416">
        <f>SUM(D37:D76)</f>
        <v>5597971.2</v>
      </c>
    </row>
    <row r="79" spans="1:4" ht="12.75" hidden="1" outlineLevel="1">
      <c r="A79" s="33"/>
      <c r="B79" s="33" t="s">
        <v>41</v>
      </c>
      <c r="C79" s="33"/>
      <c r="D79" s="417">
        <f>D78-E20</f>
        <v>0</v>
      </c>
    </row>
    <row r="80" spans="1:4" ht="12.75" hidden="1" outlineLevel="1">
      <c r="A80" s="33"/>
      <c r="B80" s="33"/>
      <c r="C80" s="33"/>
      <c r="D80" s="33"/>
    </row>
    <row r="81" ht="12.75" collapsed="1"/>
  </sheetData>
  <sheetProtection/>
  <mergeCells count="49">
    <mergeCell ref="A73:C73"/>
    <mergeCell ref="A74:C74"/>
    <mergeCell ref="A72:C72"/>
    <mergeCell ref="A62:C62"/>
    <mergeCell ref="A68:C68"/>
    <mergeCell ref="A69:C69"/>
    <mergeCell ref="A67:C67"/>
    <mergeCell ref="A63:C63"/>
    <mergeCell ref="A64:C64"/>
    <mergeCell ref="A65:C65"/>
    <mergeCell ref="A66:C66"/>
    <mergeCell ref="A71:C71"/>
    <mergeCell ref="A51:C51"/>
    <mergeCell ref="A52:C52"/>
    <mergeCell ref="A61:C61"/>
    <mergeCell ref="A53:C53"/>
    <mergeCell ref="A54:C54"/>
    <mergeCell ref="A55:C55"/>
    <mergeCell ref="A56:C56"/>
    <mergeCell ref="A70:C70"/>
    <mergeCell ref="E9:F9"/>
    <mergeCell ref="A43:C43"/>
    <mergeCell ref="A45:C45"/>
    <mergeCell ref="E1:F3"/>
    <mergeCell ref="A36:C36"/>
    <mergeCell ref="A37:C37"/>
    <mergeCell ref="A35:F35"/>
    <mergeCell ref="E4:F4"/>
    <mergeCell ref="A5:F5"/>
    <mergeCell ref="A9:A10"/>
    <mergeCell ref="A44:C44"/>
    <mergeCell ref="B9:B10"/>
    <mergeCell ref="D9:D10"/>
    <mergeCell ref="C9:C10"/>
    <mergeCell ref="A42:C42"/>
    <mergeCell ref="A39:C39"/>
    <mergeCell ref="A40:C40"/>
    <mergeCell ref="A41:C41"/>
    <mergeCell ref="A38:C38"/>
    <mergeCell ref="A60:C60"/>
    <mergeCell ref="A49:C49"/>
    <mergeCell ref="A50:C50"/>
    <mergeCell ref="A75:C75"/>
    <mergeCell ref="A48:C48"/>
    <mergeCell ref="A46:C46"/>
    <mergeCell ref="A47:C47"/>
    <mergeCell ref="A57:C57"/>
    <mergeCell ref="A58:C58"/>
    <mergeCell ref="A59:C59"/>
  </mergeCells>
  <printOptions/>
  <pageMargins left="0.75" right="0.75" top="0.11" bottom="0.2" header="0.2" footer="0.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62"/>
  <sheetViews>
    <sheetView view="pageBreakPreview" zoomScaleSheetLayoutView="100" zoomScalePageLayoutView="0" workbookViewId="0" topLeftCell="A1">
      <selection activeCell="B2" sqref="B2:P2"/>
    </sheetView>
  </sheetViews>
  <sheetFormatPr defaultColWidth="9.33203125" defaultRowHeight="12.75" outlineLevelRow="4"/>
  <cols>
    <col min="1" max="1" width="16.5" style="19" customWidth="1"/>
    <col min="2" max="2" width="14.16015625" style="25" customWidth="1"/>
    <col min="3" max="3" width="15.33203125" style="25" customWidth="1"/>
    <col min="4" max="4" width="62.16015625" style="19" customWidth="1"/>
    <col min="5" max="5" width="18.66015625" style="19" customWidth="1"/>
    <col min="6" max="6" width="16.5" style="19" customWidth="1"/>
    <col min="7" max="7" width="15.16015625" style="19" customWidth="1"/>
    <col min="8" max="8" width="15.66015625" style="19" customWidth="1"/>
    <col min="9" max="9" width="11.16015625" style="19" customWidth="1"/>
    <col min="10" max="10" width="14.16015625" style="19" customWidth="1"/>
    <col min="11" max="11" width="14.83203125" style="19" customWidth="1"/>
    <col min="12" max="12" width="14.16015625" style="19" customWidth="1"/>
    <col min="13" max="14" width="11.33203125" style="19" customWidth="1"/>
    <col min="15" max="15" width="14.16015625" style="19" customWidth="1"/>
    <col min="16" max="16" width="15.33203125" style="4" customWidth="1"/>
    <col min="17" max="17" width="18.33203125" style="19" bestFit="1" customWidth="1"/>
    <col min="18" max="18" width="9.83203125" style="19" bestFit="1" customWidth="1"/>
    <col min="19" max="16384" width="9.33203125" style="19" customWidth="1"/>
  </cols>
  <sheetData>
    <row r="1" spans="5:16" ht="117" customHeight="1">
      <c r="E1" s="5"/>
      <c r="F1" s="5"/>
      <c r="G1" s="5"/>
      <c r="H1" s="5"/>
      <c r="I1" s="5"/>
      <c r="J1" s="5"/>
      <c r="K1" s="5"/>
      <c r="L1" s="533" t="s">
        <v>695</v>
      </c>
      <c r="M1" s="533"/>
      <c r="N1" s="533"/>
      <c r="O1" s="533"/>
      <c r="P1" s="533"/>
    </row>
    <row r="2" spans="2:16" ht="83.25" customHeight="1">
      <c r="B2" s="574" t="s">
        <v>227</v>
      </c>
      <c r="C2" s="574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</row>
    <row r="3" spans="1:16" ht="18.75">
      <c r="A3" s="336">
        <v>11306200000</v>
      </c>
      <c r="B3" s="333"/>
      <c r="C3" s="333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</row>
    <row r="4" spans="1:16" ht="18.75">
      <c r="A4" s="117" t="s">
        <v>11</v>
      </c>
      <c r="B4" s="333"/>
      <c r="C4" s="333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</row>
    <row r="5" spans="1:16" s="25" customFormat="1" ht="81.75" customHeight="1">
      <c r="A5" s="569" t="s">
        <v>12</v>
      </c>
      <c r="B5" s="569" t="s">
        <v>13</v>
      </c>
      <c r="C5" s="569" t="s">
        <v>648</v>
      </c>
      <c r="D5" s="569" t="s">
        <v>14</v>
      </c>
      <c r="E5" s="573" t="s">
        <v>502</v>
      </c>
      <c r="F5" s="573"/>
      <c r="G5" s="573"/>
      <c r="H5" s="573"/>
      <c r="I5" s="573"/>
      <c r="J5" s="580" t="s">
        <v>498</v>
      </c>
      <c r="K5" s="581"/>
      <c r="L5" s="581"/>
      <c r="M5" s="581"/>
      <c r="N5" s="581"/>
      <c r="O5" s="581"/>
      <c r="P5" s="566" t="s">
        <v>65</v>
      </c>
    </row>
    <row r="6" spans="1:16" s="25" customFormat="1" ht="12" customHeight="1">
      <c r="A6" s="570"/>
      <c r="B6" s="570"/>
      <c r="C6" s="570"/>
      <c r="D6" s="570"/>
      <c r="E6" s="566" t="s">
        <v>644</v>
      </c>
      <c r="F6" s="572" t="s">
        <v>605</v>
      </c>
      <c r="G6" s="576" t="s">
        <v>66</v>
      </c>
      <c r="H6" s="577"/>
      <c r="I6" s="572" t="s">
        <v>606</v>
      </c>
      <c r="J6" s="566" t="s">
        <v>644</v>
      </c>
      <c r="K6" s="582" t="s">
        <v>514</v>
      </c>
      <c r="L6" s="572" t="s">
        <v>605</v>
      </c>
      <c r="M6" s="576" t="s">
        <v>66</v>
      </c>
      <c r="N6" s="577"/>
      <c r="O6" s="572" t="s">
        <v>606</v>
      </c>
      <c r="P6" s="567"/>
    </row>
    <row r="7" spans="1:16" s="25" customFormat="1" ht="12.75" customHeight="1">
      <c r="A7" s="570"/>
      <c r="B7" s="570"/>
      <c r="C7" s="570"/>
      <c r="D7" s="570"/>
      <c r="E7" s="567"/>
      <c r="F7" s="572"/>
      <c r="G7" s="578"/>
      <c r="H7" s="579"/>
      <c r="I7" s="572"/>
      <c r="J7" s="567"/>
      <c r="K7" s="583"/>
      <c r="L7" s="572"/>
      <c r="M7" s="578"/>
      <c r="N7" s="579"/>
      <c r="O7" s="572"/>
      <c r="P7" s="567"/>
    </row>
    <row r="8" spans="1:16" s="25" customFormat="1" ht="170.25" customHeight="1">
      <c r="A8" s="571"/>
      <c r="B8" s="571"/>
      <c r="C8" s="571"/>
      <c r="D8" s="571"/>
      <c r="E8" s="568"/>
      <c r="F8" s="572"/>
      <c r="G8" s="6" t="s">
        <v>500</v>
      </c>
      <c r="H8" s="6" t="s">
        <v>499</v>
      </c>
      <c r="I8" s="572"/>
      <c r="J8" s="568"/>
      <c r="K8" s="584"/>
      <c r="L8" s="572"/>
      <c r="M8" s="6" t="s">
        <v>500</v>
      </c>
      <c r="N8" s="6" t="s">
        <v>499</v>
      </c>
      <c r="O8" s="572"/>
      <c r="P8" s="568"/>
    </row>
    <row r="9" spans="1:16" s="25" customFormat="1" ht="12.75">
      <c r="A9" s="211">
        <v>1</v>
      </c>
      <c r="B9" s="211">
        <v>2</v>
      </c>
      <c r="C9" s="211">
        <v>3</v>
      </c>
      <c r="D9" s="212">
        <v>4</v>
      </c>
      <c r="E9" s="213">
        <v>5</v>
      </c>
      <c r="F9" s="122">
        <v>6</v>
      </c>
      <c r="G9" s="214">
        <v>7</v>
      </c>
      <c r="H9" s="214">
        <v>8</v>
      </c>
      <c r="I9" s="122">
        <v>9</v>
      </c>
      <c r="J9" s="213">
        <v>10</v>
      </c>
      <c r="K9" s="213">
        <v>11</v>
      </c>
      <c r="L9" s="122">
        <v>12</v>
      </c>
      <c r="M9" s="214">
        <v>13</v>
      </c>
      <c r="N9" s="214">
        <v>14</v>
      </c>
      <c r="O9" s="122">
        <v>15</v>
      </c>
      <c r="P9" s="213">
        <v>16</v>
      </c>
    </row>
    <row r="10" spans="1:105" s="20" customFormat="1" ht="15.75" customHeight="1" hidden="1" outlineLevel="1">
      <c r="A10" s="54" t="s">
        <v>558</v>
      </c>
      <c r="B10" s="55"/>
      <c r="C10" s="55"/>
      <c r="D10" s="2" t="s">
        <v>93</v>
      </c>
      <c r="E10" s="215">
        <f>E11</f>
        <v>0</v>
      </c>
      <c r="F10" s="215">
        <f aca="true" t="shared" si="0" ref="F10:P11">F11</f>
        <v>0</v>
      </c>
      <c r="G10" s="215">
        <f t="shared" si="0"/>
        <v>0</v>
      </c>
      <c r="H10" s="215">
        <f t="shared" si="0"/>
        <v>0</v>
      </c>
      <c r="I10" s="215">
        <f t="shared" si="0"/>
        <v>0</v>
      </c>
      <c r="J10" s="215">
        <f t="shared" si="0"/>
        <v>0</v>
      </c>
      <c r="K10" s="215">
        <f t="shared" si="0"/>
        <v>0</v>
      </c>
      <c r="L10" s="215">
        <f t="shared" si="0"/>
        <v>0</v>
      </c>
      <c r="M10" s="215">
        <f t="shared" si="0"/>
        <v>0</v>
      </c>
      <c r="N10" s="215">
        <f t="shared" si="0"/>
        <v>0</v>
      </c>
      <c r="O10" s="215">
        <f t="shared" si="0"/>
        <v>0</v>
      </c>
      <c r="P10" s="215">
        <f t="shared" si="0"/>
        <v>0</v>
      </c>
      <c r="Q10" s="7"/>
      <c r="R10" s="7"/>
      <c r="S10" s="7"/>
      <c r="T10" s="8"/>
      <c r="U10" s="8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1" spans="1:105" s="20" customFormat="1" ht="15.75" customHeight="1" hidden="1" outlineLevel="1">
      <c r="A11" s="58" t="s">
        <v>559</v>
      </c>
      <c r="B11" s="59"/>
      <c r="C11" s="59"/>
      <c r="D11" s="36" t="s">
        <v>93</v>
      </c>
      <c r="E11" s="216">
        <f>E12</f>
        <v>0</v>
      </c>
      <c r="F11" s="216">
        <f t="shared" si="0"/>
        <v>0</v>
      </c>
      <c r="G11" s="216">
        <f t="shared" si="0"/>
        <v>0</v>
      </c>
      <c r="H11" s="216">
        <f t="shared" si="0"/>
        <v>0</v>
      </c>
      <c r="I11" s="216">
        <f t="shared" si="0"/>
        <v>0</v>
      </c>
      <c r="J11" s="216">
        <f t="shared" si="0"/>
        <v>0</v>
      </c>
      <c r="K11" s="216">
        <f t="shared" si="0"/>
        <v>0</v>
      </c>
      <c r="L11" s="216">
        <f t="shared" si="0"/>
        <v>0</v>
      </c>
      <c r="M11" s="216">
        <f t="shared" si="0"/>
        <v>0</v>
      </c>
      <c r="N11" s="216">
        <f t="shared" si="0"/>
        <v>0</v>
      </c>
      <c r="O11" s="216">
        <f t="shared" si="0"/>
        <v>0</v>
      </c>
      <c r="P11" s="217">
        <f>P12</f>
        <v>0</v>
      </c>
      <c r="Q11" s="7"/>
      <c r="R11" s="7"/>
      <c r="S11" s="7"/>
      <c r="T11" s="8"/>
      <c r="U11" s="8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</row>
    <row r="12" spans="1:105" s="20" customFormat="1" ht="15.75" customHeight="1" hidden="1" outlineLevel="1">
      <c r="A12" s="58" t="s">
        <v>52</v>
      </c>
      <c r="B12" s="59" t="s">
        <v>53</v>
      </c>
      <c r="C12" s="59"/>
      <c r="D12" s="73" t="s">
        <v>54</v>
      </c>
      <c r="E12" s="217">
        <f>E13+E14</f>
        <v>0</v>
      </c>
      <c r="F12" s="217">
        <f aca="true" t="shared" si="1" ref="F12:O12">F13+F14</f>
        <v>0</v>
      </c>
      <c r="G12" s="217">
        <f t="shared" si="1"/>
        <v>0</v>
      </c>
      <c r="H12" s="217">
        <f t="shared" si="1"/>
        <v>0</v>
      </c>
      <c r="I12" s="217">
        <f t="shared" si="1"/>
        <v>0</v>
      </c>
      <c r="J12" s="217">
        <f t="shared" si="1"/>
        <v>0</v>
      </c>
      <c r="K12" s="217">
        <f>K13+K14</f>
        <v>0</v>
      </c>
      <c r="L12" s="217">
        <f t="shared" si="1"/>
        <v>0</v>
      </c>
      <c r="M12" s="217">
        <f t="shared" si="1"/>
        <v>0</v>
      </c>
      <c r="N12" s="217">
        <f t="shared" si="1"/>
        <v>0</v>
      </c>
      <c r="O12" s="217">
        <f t="shared" si="1"/>
        <v>0</v>
      </c>
      <c r="P12" s="217">
        <f>P13</f>
        <v>0</v>
      </c>
      <c r="Q12" s="7"/>
      <c r="R12" s="7"/>
      <c r="S12" s="7"/>
      <c r="T12" s="8"/>
      <c r="U12" s="8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</row>
    <row r="13" spans="1:105" ht="51" hidden="1" outlineLevel="1">
      <c r="A13" s="60" t="s">
        <v>299</v>
      </c>
      <c r="B13" s="61" t="s">
        <v>298</v>
      </c>
      <c r="C13" s="61" t="s">
        <v>607</v>
      </c>
      <c r="D13" s="22" t="s">
        <v>94</v>
      </c>
      <c r="E13" s="218">
        <f>F13+I13</f>
        <v>0</v>
      </c>
      <c r="F13" s="218">
        <f>G13+H13</f>
        <v>0</v>
      </c>
      <c r="G13" s="219"/>
      <c r="H13" s="219"/>
      <c r="I13" s="219"/>
      <c r="J13" s="220">
        <f>L13+O13</f>
        <v>0</v>
      </c>
      <c r="K13" s="219"/>
      <c r="L13" s="219">
        <f>M13+N13</f>
        <v>0</v>
      </c>
      <c r="M13" s="219"/>
      <c r="N13" s="219"/>
      <c r="O13" s="219"/>
      <c r="P13" s="221">
        <f aca="true" t="shared" si="2" ref="P13:P46">J13+E13</f>
        <v>0</v>
      </c>
      <c r="Q13" s="9"/>
      <c r="R13" s="9"/>
      <c r="S13" s="9"/>
      <c r="T13" s="10"/>
      <c r="U13" s="10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</row>
    <row r="14" spans="1:105" ht="15" customHeight="1" hidden="1" outlineLevel="1">
      <c r="A14" s="60" t="s">
        <v>301</v>
      </c>
      <c r="B14" s="61" t="s">
        <v>626</v>
      </c>
      <c r="C14" s="61" t="s">
        <v>608</v>
      </c>
      <c r="D14" s="22" t="s">
        <v>300</v>
      </c>
      <c r="E14" s="218">
        <f>F14+I14</f>
        <v>0</v>
      </c>
      <c r="F14" s="218">
        <f>G14+H14</f>
        <v>0</v>
      </c>
      <c r="G14" s="219"/>
      <c r="H14" s="219"/>
      <c r="I14" s="219"/>
      <c r="J14" s="220">
        <f>L14+O14</f>
        <v>0</v>
      </c>
      <c r="K14" s="219"/>
      <c r="L14" s="219">
        <f>M14+N14</f>
        <v>0</v>
      </c>
      <c r="M14" s="219"/>
      <c r="N14" s="219"/>
      <c r="O14" s="219"/>
      <c r="P14" s="221">
        <f t="shared" si="2"/>
        <v>0</v>
      </c>
      <c r="Q14" s="9"/>
      <c r="R14" s="9"/>
      <c r="S14" s="9"/>
      <c r="T14" s="10"/>
      <c r="U14" s="10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</row>
    <row r="15" spans="1:105" ht="15" customHeight="1" hidden="1" outlineLevel="1">
      <c r="A15" s="94"/>
      <c r="B15" s="74"/>
      <c r="C15" s="86"/>
      <c r="D15" s="40" t="s">
        <v>510</v>
      </c>
      <c r="E15" s="222">
        <f>F15+I15</f>
        <v>0</v>
      </c>
      <c r="F15" s="222">
        <f>G15+H15</f>
        <v>0</v>
      </c>
      <c r="G15" s="223"/>
      <c r="H15" s="223"/>
      <c r="I15" s="223"/>
      <c r="J15" s="224"/>
      <c r="K15" s="225"/>
      <c r="L15" s="225"/>
      <c r="M15" s="225"/>
      <c r="N15" s="225"/>
      <c r="O15" s="225"/>
      <c r="P15" s="226">
        <f t="shared" si="2"/>
        <v>0</v>
      </c>
      <c r="Q15" s="9"/>
      <c r="R15" s="9"/>
      <c r="S15" s="9"/>
      <c r="T15" s="10"/>
      <c r="U15" s="10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</row>
    <row r="16" spans="1:105" s="20" customFormat="1" ht="25.5" customHeight="1" collapsed="1">
      <c r="A16" s="64" t="s">
        <v>302</v>
      </c>
      <c r="B16" s="54"/>
      <c r="C16" s="54"/>
      <c r="D16" s="2" t="s">
        <v>503</v>
      </c>
      <c r="E16" s="215">
        <f>E17</f>
        <v>723695</v>
      </c>
      <c r="F16" s="215">
        <f>F17</f>
        <v>723695</v>
      </c>
      <c r="G16" s="215"/>
      <c r="H16" s="215">
        <f aca="true" t="shared" si="3" ref="G16:O17">H17</f>
        <v>250000</v>
      </c>
      <c r="I16" s="215"/>
      <c r="J16" s="215">
        <f t="shared" si="3"/>
        <v>7767</v>
      </c>
      <c r="K16" s="215">
        <f t="shared" si="3"/>
        <v>7767</v>
      </c>
      <c r="L16" s="215"/>
      <c r="M16" s="215"/>
      <c r="N16" s="215"/>
      <c r="O16" s="215">
        <f t="shared" si="3"/>
        <v>7767</v>
      </c>
      <c r="P16" s="221">
        <f t="shared" si="2"/>
        <v>731462</v>
      </c>
      <c r="Q16" s="7"/>
      <c r="R16" s="7"/>
      <c r="S16" s="7"/>
      <c r="T16" s="8"/>
      <c r="U16" s="8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</row>
    <row r="17" spans="1:105" s="20" customFormat="1" ht="24" customHeight="1">
      <c r="A17" s="58" t="s">
        <v>303</v>
      </c>
      <c r="B17" s="59"/>
      <c r="C17" s="59"/>
      <c r="D17" s="36" t="s">
        <v>503</v>
      </c>
      <c r="E17" s="216">
        <f>E18</f>
        <v>723695</v>
      </c>
      <c r="F17" s="216">
        <f>F18</f>
        <v>723695</v>
      </c>
      <c r="G17" s="216"/>
      <c r="H17" s="216">
        <f t="shared" si="3"/>
        <v>250000</v>
      </c>
      <c r="I17" s="216"/>
      <c r="J17" s="216">
        <f t="shared" si="3"/>
        <v>7767</v>
      </c>
      <c r="K17" s="216">
        <f t="shared" si="3"/>
        <v>7767</v>
      </c>
      <c r="L17" s="216"/>
      <c r="M17" s="216"/>
      <c r="N17" s="216"/>
      <c r="O17" s="216">
        <f t="shared" si="3"/>
        <v>7767</v>
      </c>
      <c r="P17" s="221">
        <f t="shared" si="2"/>
        <v>731462</v>
      </c>
      <c r="Q17" s="7"/>
      <c r="R17" s="7"/>
      <c r="S17" s="7"/>
      <c r="T17" s="8"/>
      <c r="U17" s="8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</row>
    <row r="18" spans="1:105" s="20" customFormat="1" ht="15">
      <c r="A18" s="58" t="s">
        <v>304</v>
      </c>
      <c r="B18" s="59" t="s">
        <v>56</v>
      </c>
      <c r="C18" s="59"/>
      <c r="D18" s="73" t="s">
        <v>57</v>
      </c>
      <c r="E18" s="217">
        <f aca="true" t="shared" si="4" ref="E18:O18">E19+E20+E31+E33+E35+E45</f>
        <v>723695</v>
      </c>
      <c r="F18" s="217">
        <f t="shared" si="4"/>
        <v>723695</v>
      </c>
      <c r="G18" s="217"/>
      <c r="H18" s="217">
        <f t="shared" si="4"/>
        <v>250000</v>
      </c>
      <c r="I18" s="217"/>
      <c r="J18" s="217">
        <f t="shared" si="4"/>
        <v>7767</v>
      </c>
      <c r="K18" s="217">
        <f t="shared" si="4"/>
        <v>7767</v>
      </c>
      <c r="L18" s="217"/>
      <c r="M18" s="217"/>
      <c r="N18" s="217"/>
      <c r="O18" s="217">
        <f t="shared" si="4"/>
        <v>7767</v>
      </c>
      <c r="P18" s="221">
        <f t="shared" si="2"/>
        <v>731462</v>
      </c>
      <c r="Q18" s="7"/>
      <c r="R18" s="7"/>
      <c r="S18" s="7"/>
      <c r="T18" s="8"/>
      <c r="U18" s="8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</row>
    <row r="19" spans="1:105" s="20" customFormat="1" ht="15" hidden="1" outlineLevel="1">
      <c r="A19" s="60" t="s">
        <v>650</v>
      </c>
      <c r="B19" s="61" t="s">
        <v>617</v>
      </c>
      <c r="C19" s="61" t="s">
        <v>651</v>
      </c>
      <c r="D19" s="195" t="s">
        <v>652</v>
      </c>
      <c r="E19" s="218">
        <f aca="true" t="shared" si="5" ref="E19:E34">F19+I19</f>
        <v>0</v>
      </c>
      <c r="F19" s="218">
        <f>G19+H19</f>
        <v>0</v>
      </c>
      <c r="G19" s="218"/>
      <c r="H19" s="218"/>
      <c r="I19" s="217"/>
      <c r="J19" s="220">
        <f>L19+O19</f>
        <v>0</v>
      </c>
      <c r="K19" s="217"/>
      <c r="L19" s="219"/>
      <c r="M19" s="217"/>
      <c r="N19" s="217"/>
      <c r="O19" s="217"/>
      <c r="P19" s="221">
        <f t="shared" si="2"/>
        <v>0</v>
      </c>
      <c r="Q19" s="7"/>
      <c r="R19" s="7"/>
      <c r="S19" s="7"/>
      <c r="T19" s="8"/>
      <c r="U19" s="8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</row>
    <row r="20" spans="1:105" ht="51.75" customHeight="1" collapsed="1">
      <c r="A20" s="60" t="s">
        <v>305</v>
      </c>
      <c r="B20" s="61" t="s">
        <v>636</v>
      </c>
      <c r="C20" s="61" t="s">
        <v>609</v>
      </c>
      <c r="D20" s="22" t="s">
        <v>280</v>
      </c>
      <c r="E20" s="218">
        <f t="shared" si="5"/>
        <v>723695</v>
      </c>
      <c r="F20" s="218">
        <f>G20+H20+439895+71000+-43000+5800</f>
        <v>723695</v>
      </c>
      <c r="G20" s="219"/>
      <c r="H20" s="219">
        <v>250000</v>
      </c>
      <c r="I20" s="219"/>
      <c r="J20" s="220">
        <f>L20+O20</f>
        <v>7767</v>
      </c>
      <c r="K20" s="219">
        <f>7800+-33</f>
        <v>7767</v>
      </c>
      <c r="L20" s="219"/>
      <c r="M20" s="219"/>
      <c r="N20" s="219"/>
      <c r="O20" s="219">
        <f>7800+-33</f>
        <v>7767</v>
      </c>
      <c r="P20" s="221">
        <f t="shared" si="2"/>
        <v>731462</v>
      </c>
      <c r="Q20" s="9"/>
      <c r="R20" s="9"/>
      <c r="S20" s="9"/>
      <c r="T20" s="10"/>
      <c r="U20" s="10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</row>
    <row r="21" spans="1:105" ht="61.5" customHeight="1" hidden="1" outlineLevel="2">
      <c r="A21" s="56"/>
      <c r="B21" s="57"/>
      <c r="C21" s="57"/>
      <c r="D21" s="40" t="s">
        <v>1</v>
      </c>
      <c r="E21" s="222">
        <f t="shared" si="5"/>
        <v>0</v>
      </c>
      <c r="F21" s="222">
        <f aca="true" t="shared" si="6" ref="F21:F27">G21+H21</f>
        <v>0</v>
      </c>
      <c r="G21" s="227"/>
      <c r="H21" s="227"/>
      <c r="I21" s="227"/>
      <c r="J21" s="227">
        <f aca="true" t="shared" si="7" ref="J21:J43">L21+O21</f>
        <v>0</v>
      </c>
      <c r="K21" s="227"/>
      <c r="L21" s="227"/>
      <c r="M21" s="227"/>
      <c r="N21" s="227"/>
      <c r="O21" s="227"/>
      <c r="P21" s="226">
        <f t="shared" si="2"/>
        <v>0</v>
      </c>
      <c r="Q21" s="9"/>
      <c r="R21" s="9"/>
      <c r="S21" s="9"/>
      <c r="T21" s="10"/>
      <c r="U21" s="10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</row>
    <row r="22" spans="1:105" ht="61.5" customHeight="1" hidden="1" outlineLevel="2">
      <c r="A22" s="56"/>
      <c r="B22" s="57"/>
      <c r="C22" s="57"/>
      <c r="D22" s="40" t="s">
        <v>518</v>
      </c>
      <c r="E22" s="222">
        <f t="shared" si="5"/>
        <v>0</v>
      </c>
      <c r="F22" s="222">
        <f t="shared" si="6"/>
        <v>0</v>
      </c>
      <c r="G22" s="227"/>
      <c r="H22" s="227"/>
      <c r="I22" s="227"/>
      <c r="J22" s="227"/>
      <c r="K22" s="227"/>
      <c r="L22" s="227"/>
      <c r="M22" s="227"/>
      <c r="N22" s="227"/>
      <c r="O22" s="227"/>
      <c r="P22" s="226">
        <f t="shared" si="2"/>
        <v>0</v>
      </c>
      <c r="Q22" s="9"/>
      <c r="R22" s="9"/>
      <c r="S22" s="9"/>
      <c r="T22" s="10"/>
      <c r="U22" s="10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</row>
    <row r="23" spans="1:105" ht="61.5" customHeight="1" collapsed="1">
      <c r="A23" s="56"/>
      <c r="B23" s="57"/>
      <c r="C23" s="57"/>
      <c r="D23" s="40" t="s">
        <v>653</v>
      </c>
      <c r="E23" s="222"/>
      <c r="F23" s="222"/>
      <c r="G23" s="227"/>
      <c r="H23" s="227"/>
      <c r="I23" s="227"/>
      <c r="J23" s="227">
        <f t="shared" si="7"/>
        <v>-33</v>
      </c>
      <c r="K23" s="227">
        <f>-33</f>
        <v>-33</v>
      </c>
      <c r="L23" s="227"/>
      <c r="M23" s="227"/>
      <c r="N23" s="227"/>
      <c r="O23" s="227">
        <v>-33</v>
      </c>
      <c r="P23" s="226">
        <f t="shared" si="2"/>
        <v>-33</v>
      </c>
      <c r="Q23" s="9"/>
      <c r="R23" s="9"/>
      <c r="S23" s="9"/>
      <c r="T23" s="10"/>
      <c r="U23" s="10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</row>
    <row r="24" spans="1:105" ht="39.75" customHeight="1" hidden="1" outlineLevel="1">
      <c r="A24" s="56"/>
      <c r="B24" s="57"/>
      <c r="C24" s="57"/>
      <c r="D24" s="40" t="s">
        <v>68</v>
      </c>
      <c r="E24" s="222">
        <f t="shared" si="5"/>
        <v>0</v>
      </c>
      <c r="F24" s="222">
        <f>G24+H24</f>
        <v>0</v>
      </c>
      <c r="G24" s="227"/>
      <c r="H24" s="227"/>
      <c r="I24" s="227"/>
      <c r="J24" s="227">
        <f t="shared" si="7"/>
        <v>0</v>
      </c>
      <c r="K24" s="227"/>
      <c r="L24" s="227"/>
      <c r="M24" s="227"/>
      <c r="N24" s="227"/>
      <c r="O24" s="227"/>
      <c r="P24" s="226">
        <f t="shared" si="2"/>
        <v>0</v>
      </c>
      <c r="Q24" s="9"/>
      <c r="R24" s="9"/>
      <c r="S24" s="9"/>
      <c r="T24" s="10"/>
      <c r="U24" s="10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</row>
    <row r="25" spans="1:105" ht="51.75" customHeight="1" hidden="1" outlineLevel="2">
      <c r="A25" s="56"/>
      <c r="B25" s="57"/>
      <c r="C25" s="57"/>
      <c r="D25" s="40" t="s">
        <v>29</v>
      </c>
      <c r="E25" s="304">
        <f t="shared" si="5"/>
        <v>0</v>
      </c>
      <c r="F25" s="222">
        <f>G25+H25</f>
        <v>0</v>
      </c>
      <c r="G25" s="227"/>
      <c r="H25" s="227"/>
      <c r="I25" s="227"/>
      <c r="J25" s="227">
        <f t="shared" si="7"/>
        <v>0</v>
      </c>
      <c r="K25" s="227"/>
      <c r="L25" s="227"/>
      <c r="M25" s="227"/>
      <c r="N25" s="227"/>
      <c r="O25" s="227"/>
      <c r="P25" s="226">
        <f t="shared" si="2"/>
        <v>0</v>
      </c>
      <c r="Q25" s="9"/>
      <c r="R25" s="9"/>
      <c r="S25" s="9"/>
      <c r="T25" s="10"/>
      <c r="U25" s="10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</row>
    <row r="26" spans="1:105" ht="29.25" customHeight="1" collapsed="1">
      <c r="A26" s="56"/>
      <c r="B26" s="57"/>
      <c r="C26" s="57"/>
      <c r="D26" s="40" t="s">
        <v>654</v>
      </c>
      <c r="E26" s="222">
        <f t="shared" si="5"/>
        <v>283800</v>
      </c>
      <c r="F26" s="222">
        <f>G26+H26+71000+-43000+5800</f>
        <v>283800</v>
      </c>
      <c r="G26" s="227"/>
      <c r="H26" s="227">
        <v>250000</v>
      </c>
      <c r="I26" s="227"/>
      <c r="J26" s="227">
        <f t="shared" si="7"/>
        <v>7800</v>
      </c>
      <c r="K26" s="227">
        <f>7800</f>
        <v>7800</v>
      </c>
      <c r="L26" s="227"/>
      <c r="M26" s="227"/>
      <c r="N26" s="227"/>
      <c r="O26" s="227">
        <f>7800</f>
        <v>7800</v>
      </c>
      <c r="P26" s="226">
        <f t="shared" si="2"/>
        <v>291600</v>
      </c>
      <c r="Q26" s="9"/>
      <c r="R26" s="9"/>
      <c r="S26" s="9"/>
      <c r="T26" s="10"/>
      <c r="U26" s="10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</row>
    <row r="27" spans="1:105" ht="24.75" customHeight="1" hidden="1" outlineLevel="2">
      <c r="A27" s="56"/>
      <c r="B27" s="57"/>
      <c r="C27" s="57"/>
      <c r="D27" s="40" t="s">
        <v>655</v>
      </c>
      <c r="E27" s="222">
        <f t="shared" si="5"/>
        <v>0</v>
      </c>
      <c r="F27" s="222">
        <f t="shared" si="6"/>
        <v>0</v>
      </c>
      <c r="G27" s="227"/>
      <c r="H27" s="227"/>
      <c r="I27" s="227"/>
      <c r="J27" s="227">
        <f t="shared" si="7"/>
        <v>0</v>
      </c>
      <c r="K27" s="227"/>
      <c r="L27" s="227"/>
      <c r="M27" s="227"/>
      <c r="N27" s="227"/>
      <c r="O27" s="227"/>
      <c r="P27" s="226">
        <f t="shared" si="2"/>
        <v>0</v>
      </c>
      <c r="Q27" s="9"/>
      <c r="R27" s="9"/>
      <c r="S27" s="9"/>
      <c r="T27" s="10"/>
      <c r="U27" s="10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</row>
    <row r="28" spans="1:105" ht="69.75" customHeight="1" collapsed="1">
      <c r="A28" s="56"/>
      <c r="B28" s="57"/>
      <c r="C28" s="57"/>
      <c r="D28" s="40" t="s">
        <v>656</v>
      </c>
      <c r="E28" s="222">
        <f t="shared" si="5"/>
        <v>439895</v>
      </c>
      <c r="F28" s="222">
        <f>G28+H28+439895</f>
        <v>439895</v>
      </c>
      <c r="G28" s="227"/>
      <c r="H28" s="227"/>
      <c r="I28" s="227"/>
      <c r="J28" s="227"/>
      <c r="K28" s="227"/>
      <c r="L28" s="227"/>
      <c r="M28" s="227"/>
      <c r="N28" s="227"/>
      <c r="O28" s="227"/>
      <c r="P28" s="226">
        <f t="shared" si="2"/>
        <v>439895</v>
      </c>
      <c r="Q28" s="9"/>
      <c r="R28" s="9"/>
      <c r="S28" s="9"/>
      <c r="T28" s="10"/>
      <c r="U28" s="10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</row>
    <row r="29" spans="1:105" ht="69.75" customHeight="1" hidden="1" outlineLevel="2">
      <c r="A29" s="56"/>
      <c r="B29" s="57"/>
      <c r="C29" s="57"/>
      <c r="D29" s="40" t="s">
        <v>681</v>
      </c>
      <c r="E29" s="304">
        <f t="shared" si="5"/>
        <v>0</v>
      </c>
      <c r="F29" s="222">
        <f aca="true" t="shared" si="8" ref="F29:F41">G29+H29</f>
        <v>0</v>
      </c>
      <c r="G29" s="305"/>
      <c r="H29" s="305"/>
      <c r="I29" s="305"/>
      <c r="J29" s="305">
        <f t="shared" si="7"/>
        <v>0</v>
      </c>
      <c r="K29" s="305"/>
      <c r="L29" s="305"/>
      <c r="M29" s="305"/>
      <c r="N29" s="305"/>
      <c r="O29" s="305"/>
      <c r="P29" s="306">
        <f t="shared" si="2"/>
        <v>0</v>
      </c>
      <c r="Q29" s="9"/>
      <c r="R29" s="9"/>
      <c r="S29" s="9"/>
      <c r="T29" s="10"/>
      <c r="U29" s="10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</row>
    <row r="30" spans="1:105" ht="64.5" customHeight="1" hidden="1" outlineLevel="2">
      <c r="A30" s="56"/>
      <c r="B30" s="57"/>
      <c r="C30" s="57"/>
      <c r="D30" s="40" t="s">
        <v>0</v>
      </c>
      <c r="E30" s="222">
        <f t="shared" si="5"/>
        <v>0</v>
      </c>
      <c r="F30" s="222">
        <f t="shared" si="8"/>
        <v>0</v>
      </c>
      <c r="G30" s="227"/>
      <c r="H30" s="227"/>
      <c r="I30" s="227"/>
      <c r="J30" s="227">
        <f t="shared" si="7"/>
        <v>0</v>
      </c>
      <c r="K30" s="227"/>
      <c r="L30" s="227"/>
      <c r="M30" s="227"/>
      <c r="N30" s="227"/>
      <c r="O30" s="227"/>
      <c r="P30" s="226">
        <f t="shared" si="2"/>
        <v>0</v>
      </c>
      <c r="Q30" s="9"/>
      <c r="R30" s="9"/>
      <c r="S30" s="9"/>
      <c r="T30" s="10"/>
      <c r="U30" s="10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</row>
    <row r="31" spans="1:105" ht="25.5" hidden="1" outlineLevel="1">
      <c r="A31" s="60" t="s">
        <v>306</v>
      </c>
      <c r="B31" s="61" t="s">
        <v>616</v>
      </c>
      <c r="C31" s="61" t="s">
        <v>610</v>
      </c>
      <c r="D31" s="22" t="s">
        <v>281</v>
      </c>
      <c r="E31" s="338">
        <f t="shared" si="5"/>
        <v>0</v>
      </c>
      <c r="F31" s="338">
        <f>G31+H31</f>
        <v>0</v>
      </c>
      <c r="G31" s="303"/>
      <c r="H31" s="303"/>
      <c r="I31" s="219"/>
      <c r="J31" s="220">
        <f t="shared" si="7"/>
        <v>0</v>
      </c>
      <c r="K31" s="219"/>
      <c r="L31" s="219">
        <f>M31+N31</f>
        <v>0</v>
      </c>
      <c r="M31" s="219"/>
      <c r="N31" s="219"/>
      <c r="O31" s="219"/>
      <c r="P31" s="221">
        <f t="shared" si="2"/>
        <v>0</v>
      </c>
      <c r="Q31" s="9"/>
      <c r="R31" s="9"/>
      <c r="S31" s="9"/>
      <c r="T31" s="10"/>
      <c r="U31" s="10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</row>
    <row r="32" spans="1:105" ht="25.5" customHeight="1" hidden="1" outlineLevel="2">
      <c r="A32" s="56"/>
      <c r="B32" s="57"/>
      <c r="C32" s="57"/>
      <c r="D32" s="40" t="s">
        <v>561</v>
      </c>
      <c r="E32" s="222">
        <f t="shared" si="5"/>
        <v>0</v>
      </c>
      <c r="F32" s="218">
        <f t="shared" si="8"/>
        <v>0</v>
      </c>
      <c r="G32" s="222"/>
      <c r="H32" s="222"/>
      <c r="I32" s="222"/>
      <c r="J32" s="228">
        <f>L32+O32</f>
        <v>0</v>
      </c>
      <c r="K32" s="228"/>
      <c r="L32" s="228">
        <f>M32+N32</f>
        <v>0</v>
      </c>
      <c r="M32" s="228"/>
      <c r="N32" s="228"/>
      <c r="O32" s="228"/>
      <c r="P32" s="228">
        <f>J32+E32</f>
        <v>0</v>
      </c>
      <c r="Q32" s="9"/>
      <c r="R32" s="9"/>
      <c r="S32" s="9"/>
      <c r="T32" s="10"/>
      <c r="U32" s="10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</row>
    <row r="33" spans="1:105" ht="15" hidden="1" outlineLevel="1" collapsed="1">
      <c r="A33" s="60" t="s">
        <v>309</v>
      </c>
      <c r="B33" s="61" t="s">
        <v>308</v>
      </c>
      <c r="C33" s="61" t="s">
        <v>611</v>
      </c>
      <c r="D33" s="22" t="s">
        <v>282</v>
      </c>
      <c r="E33" s="338">
        <f t="shared" si="5"/>
        <v>0</v>
      </c>
      <c r="F33" s="338">
        <f t="shared" si="8"/>
        <v>0</v>
      </c>
      <c r="G33" s="303"/>
      <c r="H33" s="303"/>
      <c r="I33" s="219"/>
      <c r="J33" s="220">
        <f t="shared" si="7"/>
        <v>0</v>
      </c>
      <c r="K33" s="219"/>
      <c r="L33" s="219">
        <f>M33+N33</f>
        <v>0</v>
      </c>
      <c r="M33" s="219"/>
      <c r="N33" s="219"/>
      <c r="O33" s="219"/>
      <c r="P33" s="221">
        <f t="shared" si="2"/>
        <v>0</v>
      </c>
      <c r="Q33" s="9"/>
      <c r="R33" s="9"/>
      <c r="S33" s="9"/>
      <c r="T33" s="10"/>
      <c r="U33" s="10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</row>
    <row r="34" spans="1:105" ht="15" customHeight="1" hidden="1" outlineLevel="2">
      <c r="A34" s="56"/>
      <c r="B34" s="57"/>
      <c r="C34" s="57"/>
      <c r="D34" s="40" t="s">
        <v>92</v>
      </c>
      <c r="E34" s="304">
        <f t="shared" si="5"/>
        <v>0</v>
      </c>
      <c r="F34" s="338">
        <f t="shared" si="8"/>
        <v>0</v>
      </c>
      <c r="G34" s="305"/>
      <c r="H34" s="227"/>
      <c r="I34" s="227"/>
      <c r="J34" s="228">
        <f t="shared" si="7"/>
        <v>0</v>
      </c>
      <c r="K34" s="228"/>
      <c r="L34" s="228">
        <f>M34+N34</f>
        <v>0</v>
      </c>
      <c r="M34" s="228"/>
      <c r="N34" s="228"/>
      <c r="O34" s="228"/>
      <c r="P34" s="226">
        <f t="shared" si="2"/>
        <v>0</v>
      </c>
      <c r="Q34" s="9"/>
      <c r="R34" s="9"/>
      <c r="S34" s="9"/>
      <c r="T34" s="10"/>
      <c r="U34" s="10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</row>
    <row r="35" spans="1:105" ht="15" customHeight="1" hidden="1" outlineLevel="2" collapsed="1">
      <c r="A35" s="64" t="s">
        <v>307</v>
      </c>
      <c r="B35" s="286" t="s">
        <v>38</v>
      </c>
      <c r="C35" s="54"/>
      <c r="D35" s="199" t="s">
        <v>310</v>
      </c>
      <c r="E35" s="340">
        <f>E36+E41</f>
        <v>0</v>
      </c>
      <c r="F35" s="338">
        <f t="shared" si="8"/>
        <v>0</v>
      </c>
      <c r="G35" s="340">
        <f>G36+G41</f>
        <v>0</v>
      </c>
      <c r="H35" s="340"/>
      <c r="I35" s="216">
        <f aca="true" t="shared" si="9" ref="I35:O35">I36+I41</f>
        <v>0</v>
      </c>
      <c r="J35" s="216">
        <f t="shared" si="9"/>
        <v>0</v>
      </c>
      <c r="K35" s="216">
        <f>K36+K41</f>
        <v>0</v>
      </c>
      <c r="L35" s="216">
        <f t="shared" si="9"/>
        <v>0</v>
      </c>
      <c r="M35" s="216">
        <f t="shared" si="9"/>
        <v>0</v>
      </c>
      <c r="N35" s="216">
        <f t="shared" si="9"/>
        <v>0</v>
      </c>
      <c r="O35" s="216">
        <f t="shared" si="9"/>
        <v>0</v>
      </c>
      <c r="P35" s="221">
        <f t="shared" si="2"/>
        <v>0</v>
      </c>
      <c r="Q35" s="9"/>
      <c r="R35" s="9"/>
      <c r="S35" s="9"/>
      <c r="T35" s="10"/>
      <c r="U35" s="10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</row>
    <row r="36" spans="1:105" ht="15" hidden="1" outlineLevel="1" collapsed="1">
      <c r="A36" s="60" t="s">
        <v>99</v>
      </c>
      <c r="B36" s="61" t="s">
        <v>95</v>
      </c>
      <c r="C36" s="61" t="s">
        <v>611</v>
      </c>
      <c r="D36" s="22" t="s">
        <v>97</v>
      </c>
      <c r="E36" s="338">
        <f aca="true" t="shared" si="10" ref="E36:E46">F36+I36</f>
        <v>0</v>
      </c>
      <c r="F36" s="338">
        <f t="shared" si="8"/>
        <v>0</v>
      </c>
      <c r="G36" s="303"/>
      <c r="H36" s="303"/>
      <c r="I36" s="219"/>
      <c r="J36" s="220">
        <f t="shared" si="7"/>
        <v>0</v>
      </c>
      <c r="K36" s="219"/>
      <c r="L36" s="220"/>
      <c r="M36" s="220"/>
      <c r="N36" s="219"/>
      <c r="O36" s="219"/>
      <c r="P36" s="221">
        <f t="shared" si="2"/>
        <v>0</v>
      </c>
      <c r="Q36" s="9"/>
      <c r="R36" s="9"/>
      <c r="S36" s="9"/>
      <c r="T36" s="10"/>
      <c r="U36" s="10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</row>
    <row r="37" spans="1:105" ht="51" hidden="1" outlineLevel="2">
      <c r="A37" s="60"/>
      <c r="B37" s="57"/>
      <c r="C37" s="57"/>
      <c r="D37" s="40" t="s">
        <v>1</v>
      </c>
      <c r="E37" s="304">
        <f t="shared" si="10"/>
        <v>0</v>
      </c>
      <c r="F37" s="338">
        <f t="shared" si="8"/>
        <v>0</v>
      </c>
      <c r="G37" s="305"/>
      <c r="H37" s="227"/>
      <c r="I37" s="227"/>
      <c r="J37" s="227">
        <f>L37+O37</f>
        <v>0</v>
      </c>
      <c r="K37" s="227"/>
      <c r="L37" s="227"/>
      <c r="M37" s="227"/>
      <c r="N37" s="227"/>
      <c r="O37" s="227"/>
      <c r="P37" s="226">
        <f t="shared" si="2"/>
        <v>0</v>
      </c>
      <c r="Q37" s="9"/>
      <c r="R37" s="9"/>
      <c r="S37" s="9"/>
      <c r="T37" s="10"/>
      <c r="U37" s="10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</row>
    <row r="38" spans="1:105" ht="38.25" hidden="1" outlineLevel="2">
      <c r="A38" s="60"/>
      <c r="B38" s="57"/>
      <c r="C38" s="57"/>
      <c r="D38" s="40" t="s">
        <v>324</v>
      </c>
      <c r="E38" s="304">
        <f t="shared" si="10"/>
        <v>0</v>
      </c>
      <c r="F38" s="338">
        <f t="shared" si="8"/>
        <v>0</v>
      </c>
      <c r="G38" s="305"/>
      <c r="H38" s="305"/>
      <c r="I38" s="305"/>
      <c r="J38" s="305">
        <f>L38+O38</f>
        <v>0</v>
      </c>
      <c r="K38" s="305"/>
      <c r="L38" s="305"/>
      <c r="M38" s="305"/>
      <c r="N38" s="305"/>
      <c r="O38" s="305"/>
      <c r="P38" s="306">
        <f t="shared" si="2"/>
        <v>0</v>
      </c>
      <c r="Q38" s="9"/>
      <c r="R38" s="9"/>
      <c r="S38" s="9"/>
      <c r="T38" s="10"/>
      <c r="U38" s="10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</row>
    <row r="39" spans="1:105" ht="25.5" hidden="1" outlineLevel="2">
      <c r="A39" s="60"/>
      <c r="B39" s="57"/>
      <c r="C39" s="57"/>
      <c r="D39" s="40" t="s">
        <v>289</v>
      </c>
      <c r="E39" s="304">
        <f t="shared" si="10"/>
        <v>0</v>
      </c>
      <c r="F39" s="338">
        <f t="shared" si="8"/>
        <v>0</v>
      </c>
      <c r="G39" s="305"/>
      <c r="H39" s="227"/>
      <c r="I39" s="227"/>
      <c r="J39" s="227">
        <f>L39+O39</f>
        <v>0</v>
      </c>
      <c r="K39" s="227">
        <f>950000+-950000</f>
        <v>0</v>
      </c>
      <c r="L39" s="227"/>
      <c r="M39" s="227"/>
      <c r="N39" s="227"/>
      <c r="O39" s="227">
        <f>950000+-950000</f>
        <v>0</v>
      </c>
      <c r="P39" s="226">
        <f t="shared" si="2"/>
        <v>0</v>
      </c>
      <c r="Q39" s="9"/>
      <c r="R39" s="9"/>
      <c r="S39" s="9"/>
      <c r="T39" s="10"/>
      <c r="U39" s="10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</row>
    <row r="40" spans="1:105" ht="15" customHeight="1" hidden="1" outlineLevel="2">
      <c r="A40" s="60"/>
      <c r="B40" s="57"/>
      <c r="C40" s="57"/>
      <c r="D40" s="40" t="s">
        <v>537</v>
      </c>
      <c r="E40" s="304">
        <f t="shared" si="10"/>
        <v>0</v>
      </c>
      <c r="F40" s="338">
        <f t="shared" si="8"/>
        <v>0</v>
      </c>
      <c r="G40" s="305"/>
      <c r="H40" s="227"/>
      <c r="I40" s="227"/>
      <c r="J40" s="227">
        <f>L40+O40</f>
        <v>0</v>
      </c>
      <c r="K40" s="227"/>
      <c r="L40" s="227"/>
      <c r="M40" s="227"/>
      <c r="N40" s="227"/>
      <c r="O40" s="227"/>
      <c r="P40" s="226">
        <f>J40+E40</f>
        <v>0</v>
      </c>
      <c r="Q40" s="9"/>
      <c r="R40" s="9"/>
      <c r="S40" s="9"/>
      <c r="T40" s="10"/>
      <c r="U40" s="10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</row>
    <row r="41" spans="1:105" ht="15" customHeight="1" hidden="1" outlineLevel="2">
      <c r="A41" s="60" t="s">
        <v>100</v>
      </c>
      <c r="B41" s="61" t="s">
        <v>96</v>
      </c>
      <c r="C41" s="61" t="s">
        <v>611</v>
      </c>
      <c r="D41" s="22" t="s">
        <v>98</v>
      </c>
      <c r="E41" s="338">
        <f t="shared" si="10"/>
        <v>0</v>
      </c>
      <c r="F41" s="338">
        <f t="shared" si="8"/>
        <v>0</v>
      </c>
      <c r="G41" s="303"/>
      <c r="H41" s="219"/>
      <c r="I41" s="219"/>
      <c r="J41" s="220">
        <f t="shared" si="7"/>
        <v>0</v>
      </c>
      <c r="K41" s="219"/>
      <c r="L41" s="219"/>
      <c r="M41" s="219"/>
      <c r="N41" s="219"/>
      <c r="O41" s="219"/>
      <c r="P41" s="221">
        <f t="shared" si="2"/>
        <v>0</v>
      </c>
      <c r="Q41" s="9"/>
      <c r="R41" s="9"/>
      <c r="S41" s="9"/>
      <c r="T41" s="10"/>
      <c r="U41" s="10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</row>
    <row r="42" spans="1:105" ht="47.25" customHeight="1" hidden="1" outlineLevel="2">
      <c r="A42" s="56"/>
      <c r="B42" s="57"/>
      <c r="C42" s="57"/>
      <c r="D42" s="40" t="s">
        <v>653</v>
      </c>
      <c r="E42" s="304">
        <f t="shared" si="10"/>
        <v>0</v>
      </c>
      <c r="F42" s="304">
        <f>G42+H42</f>
        <v>0</v>
      </c>
      <c r="G42" s="305"/>
      <c r="H42" s="227"/>
      <c r="I42" s="227"/>
      <c r="J42" s="228">
        <f t="shared" si="7"/>
        <v>0</v>
      </c>
      <c r="K42" s="228"/>
      <c r="L42" s="228"/>
      <c r="M42" s="228"/>
      <c r="N42" s="228"/>
      <c r="O42" s="228"/>
      <c r="P42" s="226">
        <f t="shared" si="2"/>
        <v>0</v>
      </c>
      <c r="Q42" s="9"/>
      <c r="R42" s="9"/>
      <c r="S42" s="9"/>
      <c r="T42" s="10"/>
      <c r="U42" s="10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</row>
    <row r="43" spans="1:105" ht="15" hidden="1" outlineLevel="2">
      <c r="A43" s="56"/>
      <c r="B43" s="57"/>
      <c r="C43" s="57"/>
      <c r="D43" s="40" t="s">
        <v>537</v>
      </c>
      <c r="E43" s="304">
        <f>F43+I43</f>
        <v>0</v>
      </c>
      <c r="F43" s="304">
        <f>G43+H43</f>
        <v>0</v>
      </c>
      <c r="G43" s="305"/>
      <c r="H43" s="227"/>
      <c r="I43" s="227"/>
      <c r="J43" s="228">
        <f t="shared" si="7"/>
        <v>0</v>
      </c>
      <c r="K43" s="228"/>
      <c r="L43" s="228"/>
      <c r="M43" s="228"/>
      <c r="N43" s="228"/>
      <c r="O43" s="228"/>
      <c r="P43" s="226">
        <f t="shared" si="2"/>
        <v>0</v>
      </c>
      <c r="Q43" s="9"/>
      <c r="R43" s="9"/>
      <c r="S43" s="9"/>
      <c r="T43" s="10"/>
      <c r="U43" s="10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</row>
    <row r="44" spans="1:105" ht="47.25" customHeight="1" hidden="1" outlineLevel="2">
      <c r="A44" s="56"/>
      <c r="B44" s="57"/>
      <c r="C44" s="57"/>
      <c r="D44" s="40" t="s">
        <v>535</v>
      </c>
      <c r="E44" s="304">
        <f>F44+I44</f>
        <v>0</v>
      </c>
      <c r="F44" s="304">
        <f>G44+H44+105.688+344.05384-449.74184</f>
        <v>0</v>
      </c>
      <c r="G44" s="305"/>
      <c r="H44" s="227"/>
      <c r="I44" s="227"/>
      <c r="J44" s="227">
        <f>L44+O44</f>
        <v>0</v>
      </c>
      <c r="K44" s="227"/>
      <c r="L44" s="227"/>
      <c r="M44" s="227"/>
      <c r="N44" s="227"/>
      <c r="O44" s="227"/>
      <c r="P44" s="226">
        <f t="shared" si="2"/>
        <v>0</v>
      </c>
      <c r="Q44" s="9"/>
      <c r="R44" s="9"/>
      <c r="S44" s="9"/>
      <c r="T44" s="10"/>
      <c r="U44" s="10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</row>
    <row r="45" spans="1:105" ht="35.25" customHeight="1" hidden="1" outlineLevel="1" collapsed="1">
      <c r="A45" s="60" t="s">
        <v>72</v>
      </c>
      <c r="B45" s="61" t="s">
        <v>71</v>
      </c>
      <c r="C45" s="61" t="s">
        <v>611</v>
      </c>
      <c r="D45" s="321" t="s">
        <v>325</v>
      </c>
      <c r="E45" s="340">
        <f t="shared" si="10"/>
        <v>0</v>
      </c>
      <c r="F45" s="340">
        <f>G45+H45</f>
        <v>0</v>
      </c>
      <c r="G45" s="340"/>
      <c r="H45" s="216"/>
      <c r="I45" s="216"/>
      <c r="J45" s="229"/>
      <c r="K45" s="229"/>
      <c r="L45" s="229"/>
      <c r="M45" s="229"/>
      <c r="N45" s="229"/>
      <c r="O45" s="229"/>
      <c r="P45" s="229">
        <f t="shared" si="2"/>
        <v>0</v>
      </c>
      <c r="Q45" s="9"/>
      <c r="R45" s="9"/>
      <c r="S45" s="9"/>
      <c r="T45" s="10"/>
      <c r="U45" s="10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</row>
    <row r="46" spans="1:105" ht="35.25" customHeight="1" hidden="1" outlineLevel="1">
      <c r="A46" s="60"/>
      <c r="B46" s="57"/>
      <c r="C46" s="57"/>
      <c r="D46" s="40" t="s">
        <v>324</v>
      </c>
      <c r="E46" s="304">
        <f t="shared" si="10"/>
        <v>0</v>
      </c>
      <c r="F46" s="304">
        <f>G46+H46</f>
        <v>0</v>
      </c>
      <c r="G46" s="305"/>
      <c r="H46" s="305"/>
      <c r="I46" s="305"/>
      <c r="J46" s="305">
        <f>L46+O46</f>
        <v>0</v>
      </c>
      <c r="K46" s="305"/>
      <c r="L46" s="305"/>
      <c r="M46" s="305"/>
      <c r="N46" s="305"/>
      <c r="O46" s="305"/>
      <c r="P46" s="306">
        <f t="shared" si="2"/>
        <v>0</v>
      </c>
      <c r="Q46" s="9"/>
      <c r="R46" s="9"/>
      <c r="S46" s="9"/>
      <c r="T46" s="10"/>
      <c r="U46" s="10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</row>
    <row r="47" spans="1:105" s="20" customFormat="1" ht="32.25" customHeight="1" collapsed="1">
      <c r="A47" s="64" t="s">
        <v>311</v>
      </c>
      <c r="B47" s="54"/>
      <c r="C47" s="54"/>
      <c r="D47" s="2" t="s">
        <v>582</v>
      </c>
      <c r="E47" s="215"/>
      <c r="F47" s="215"/>
      <c r="G47" s="215"/>
      <c r="H47" s="215"/>
      <c r="I47" s="215"/>
      <c r="J47" s="215">
        <f aca="true" t="shared" si="11" ref="F47:O47">J49</f>
        <v>341434</v>
      </c>
      <c r="K47" s="215">
        <f>K49</f>
        <v>341434</v>
      </c>
      <c r="L47" s="215"/>
      <c r="M47" s="215"/>
      <c r="N47" s="215"/>
      <c r="O47" s="215">
        <f t="shared" si="11"/>
        <v>341434</v>
      </c>
      <c r="P47" s="215">
        <f>P49</f>
        <v>341434</v>
      </c>
      <c r="Q47" s="7"/>
      <c r="R47" s="7"/>
      <c r="S47" s="7"/>
      <c r="T47" s="8"/>
      <c r="U47" s="8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</row>
    <row r="48" spans="1:105" s="20" customFormat="1" ht="14.25" hidden="1" outlineLevel="1">
      <c r="A48" s="56"/>
      <c r="B48" s="57"/>
      <c r="C48" s="57"/>
      <c r="D48" s="40" t="s">
        <v>3</v>
      </c>
      <c r="E48" s="227">
        <f aca="true" t="shared" si="12" ref="E48:O48">E51+E52+E55+E70+E78</f>
        <v>0</v>
      </c>
      <c r="F48" s="227"/>
      <c r="G48" s="227">
        <f t="shared" si="12"/>
        <v>0</v>
      </c>
      <c r="H48" s="227">
        <f t="shared" si="12"/>
        <v>0</v>
      </c>
      <c r="I48" s="227">
        <f t="shared" si="12"/>
        <v>0</v>
      </c>
      <c r="J48" s="227">
        <f t="shared" si="12"/>
        <v>0</v>
      </c>
      <c r="K48" s="227">
        <f>K51+K52+K55+K70+K78</f>
        <v>0</v>
      </c>
      <c r="L48" s="227">
        <f t="shared" si="12"/>
        <v>0</v>
      </c>
      <c r="M48" s="227">
        <f t="shared" si="12"/>
        <v>0</v>
      </c>
      <c r="N48" s="227">
        <f t="shared" si="12"/>
        <v>0</v>
      </c>
      <c r="O48" s="227">
        <f t="shared" si="12"/>
        <v>0</v>
      </c>
      <c r="P48" s="226">
        <f>J48+E48</f>
        <v>0</v>
      </c>
      <c r="Q48" s="7"/>
      <c r="R48" s="7"/>
      <c r="S48" s="7"/>
      <c r="T48" s="8"/>
      <c r="U48" s="8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</row>
    <row r="49" spans="1:105" s="20" customFormat="1" ht="26.25" customHeight="1" collapsed="1">
      <c r="A49" s="58" t="s">
        <v>312</v>
      </c>
      <c r="B49" s="59"/>
      <c r="C49" s="59"/>
      <c r="D49" s="36" t="s">
        <v>582</v>
      </c>
      <c r="E49" s="216"/>
      <c r="F49" s="216"/>
      <c r="G49" s="216"/>
      <c r="H49" s="216"/>
      <c r="I49" s="216"/>
      <c r="J49" s="216">
        <f aca="true" t="shared" si="13" ref="G49:O49">J51+J52+J55+J58+J70+J78+J84+J86+J88+J96+J97+J95</f>
        <v>341434</v>
      </c>
      <c r="K49" s="216">
        <f t="shared" si="13"/>
        <v>341434</v>
      </c>
      <c r="L49" s="216"/>
      <c r="M49" s="216"/>
      <c r="N49" s="216"/>
      <c r="O49" s="216">
        <f t="shared" si="13"/>
        <v>341434</v>
      </c>
      <c r="P49" s="221">
        <f aca="true" t="shared" si="14" ref="P49:P96">J49+E49</f>
        <v>341434</v>
      </c>
      <c r="Q49" s="7"/>
      <c r="R49" s="7"/>
      <c r="S49" s="7"/>
      <c r="T49" s="8"/>
      <c r="U49" s="8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</row>
    <row r="50" spans="1:105" s="20" customFormat="1" ht="26.25" customHeight="1" hidden="1" outlineLevel="1">
      <c r="A50" s="64" t="s">
        <v>313</v>
      </c>
      <c r="B50" s="114" t="s">
        <v>239</v>
      </c>
      <c r="C50" s="66"/>
      <c r="D50" s="115" t="s">
        <v>240</v>
      </c>
      <c r="E50" s="216">
        <f>E51+E52+E55+E58+E70+E78+E84+E86+E89+E95+E96+E97</f>
        <v>0</v>
      </c>
      <c r="F50" s="216">
        <f>F51+F52+F55+F58+F70+F78+F84+F86+F89+F95+F96+F97</f>
        <v>0</v>
      </c>
      <c r="G50" s="216">
        <f aca="true" t="shared" si="15" ref="G50:O50">G51+G52+G55+G58+G70+G78+G84+G86+G88+G95+G96+G97</f>
        <v>0</v>
      </c>
      <c r="H50" s="216">
        <f t="shared" si="15"/>
        <v>0</v>
      </c>
      <c r="I50" s="216">
        <f t="shared" si="15"/>
        <v>0</v>
      </c>
      <c r="J50" s="216">
        <f t="shared" si="15"/>
        <v>341434</v>
      </c>
      <c r="K50" s="216">
        <f t="shared" si="15"/>
        <v>341434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341434</v>
      </c>
      <c r="P50" s="221">
        <f t="shared" si="14"/>
        <v>341434</v>
      </c>
      <c r="Q50" s="7"/>
      <c r="R50" s="7"/>
      <c r="S50" s="7"/>
      <c r="T50" s="8"/>
      <c r="U50" s="8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</row>
    <row r="51" spans="1:105" s="20" customFormat="1" ht="114.75" hidden="1" outlineLevel="1">
      <c r="A51" s="64" t="s">
        <v>351</v>
      </c>
      <c r="B51" s="114" t="s">
        <v>350</v>
      </c>
      <c r="C51" s="114" t="s">
        <v>612</v>
      </c>
      <c r="D51" s="325" t="s">
        <v>129</v>
      </c>
      <c r="E51" s="216">
        <f>F51+I51</f>
        <v>0</v>
      </c>
      <c r="F51" s="216">
        <f>G51+H51</f>
        <v>0</v>
      </c>
      <c r="G51" s="229"/>
      <c r="H51" s="229"/>
      <c r="I51" s="229"/>
      <c r="J51" s="229">
        <f>L51+O51</f>
        <v>0</v>
      </c>
      <c r="K51" s="229"/>
      <c r="L51" s="229">
        <f>M51+N51</f>
        <v>0</v>
      </c>
      <c r="M51" s="229"/>
      <c r="N51" s="229"/>
      <c r="O51" s="229"/>
      <c r="P51" s="221">
        <f t="shared" si="14"/>
        <v>0</v>
      </c>
      <c r="Q51" s="7"/>
      <c r="R51" s="7"/>
      <c r="S51" s="7"/>
      <c r="T51" s="8"/>
      <c r="U51" s="8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</row>
    <row r="52" spans="1:105" s="20" customFormat="1" ht="59.25" customHeight="1" hidden="1" outlineLevel="1" collapsed="1">
      <c r="A52" s="58" t="s">
        <v>314</v>
      </c>
      <c r="B52" s="287" t="s">
        <v>43</v>
      </c>
      <c r="C52" s="67"/>
      <c r="D52" s="37" t="s">
        <v>604</v>
      </c>
      <c r="E52" s="217">
        <f>E53+E54</f>
        <v>0</v>
      </c>
      <c r="F52" s="217">
        <f aca="true" t="shared" si="16" ref="F52:O52">F53+F54</f>
        <v>0</v>
      </c>
      <c r="G52" s="217">
        <f t="shared" si="16"/>
        <v>0</v>
      </c>
      <c r="H52" s="217">
        <f t="shared" si="16"/>
        <v>0</v>
      </c>
      <c r="I52" s="217">
        <f t="shared" si="16"/>
        <v>0</v>
      </c>
      <c r="J52" s="217">
        <f t="shared" si="16"/>
        <v>0</v>
      </c>
      <c r="K52" s="217">
        <f>K53+K54</f>
        <v>0</v>
      </c>
      <c r="L52" s="217">
        <f t="shared" si="16"/>
        <v>0</v>
      </c>
      <c r="M52" s="217">
        <f t="shared" si="16"/>
        <v>0</v>
      </c>
      <c r="N52" s="217">
        <f t="shared" si="16"/>
        <v>0</v>
      </c>
      <c r="O52" s="217">
        <f t="shared" si="16"/>
        <v>0</v>
      </c>
      <c r="P52" s="221">
        <f t="shared" si="14"/>
        <v>0</v>
      </c>
      <c r="Q52" s="7"/>
      <c r="R52" s="7"/>
      <c r="S52" s="7"/>
      <c r="T52" s="8"/>
      <c r="U52" s="8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</row>
    <row r="53" spans="1:105" ht="24" hidden="1" outlineLevel="1">
      <c r="A53" s="60" t="s">
        <v>315</v>
      </c>
      <c r="B53" s="61" t="s">
        <v>563</v>
      </c>
      <c r="C53" s="61" t="s">
        <v>613</v>
      </c>
      <c r="D53" s="31" t="s">
        <v>316</v>
      </c>
      <c r="E53" s="218">
        <f>F53+I53</f>
        <v>0</v>
      </c>
      <c r="F53" s="338">
        <f>G53+H53</f>
        <v>0</v>
      </c>
      <c r="G53" s="219"/>
      <c r="H53" s="219"/>
      <c r="I53" s="219"/>
      <c r="J53" s="220">
        <f>L53+O53</f>
        <v>0</v>
      </c>
      <c r="K53" s="219"/>
      <c r="L53" s="219">
        <f>M53+N53</f>
        <v>0</v>
      </c>
      <c r="M53" s="219"/>
      <c r="N53" s="219"/>
      <c r="O53" s="219"/>
      <c r="P53" s="221">
        <f t="shared" si="14"/>
        <v>0</v>
      </c>
      <c r="Q53" s="9"/>
      <c r="R53" s="9"/>
      <c r="S53" s="9"/>
      <c r="T53" s="10"/>
      <c r="U53" s="10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</row>
    <row r="54" spans="1:105" ht="24" hidden="1" outlineLevel="3">
      <c r="A54" s="60" t="s">
        <v>122</v>
      </c>
      <c r="B54" s="61" t="s">
        <v>123</v>
      </c>
      <c r="C54" s="61" t="s">
        <v>615</v>
      </c>
      <c r="D54" s="35" t="s">
        <v>121</v>
      </c>
      <c r="E54" s="218">
        <f>F54+I54</f>
        <v>0</v>
      </c>
      <c r="F54" s="218">
        <f>G54+H54</f>
        <v>0</v>
      </c>
      <c r="G54" s="219"/>
      <c r="H54" s="219"/>
      <c r="I54" s="219"/>
      <c r="J54" s="220">
        <f>L54+O54</f>
        <v>0</v>
      </c>
      <c r="K54" s="219"/>
      <c r="L54" s="219">
        <f>M54+N54</f>
        <v>0</v>
      </c>
      <c r="M54" s="219"/>
      <c r="N54" s="219"/>
      <c r="O54" s="219"/>
      <c r="P54" s="221">
        <f t="shared" si="14"/>
        <v>0</v>
      </c>
      <c r="Q54" s="9"/>
      <c r="R54" s="9"/>
      <c r="S54" s="9"/>
      <c r="T54" s="10"/>
      <c r="U54" s="10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</row>
    <row r="55" spans="1:105" ht="56.25" customHeight="1" hidden="1" outlineLevel="2" collapsed="1">
      <c r="A55" s="58" t="s">
        <v>317</v>
      </c>
      <c r="B55" s="288" t="s">
        <v>44</v>
      </c>
      <c r="C55" s="59"/>
      <c r="D55" s="38" t="s">
        <v>583</v>
      </c>
      <c r="E55" s="217">
        <f>E56+E57</f>
        <v>0</v>
      </c>
      <c r="F55" s="217">
        <f aca="true" t="shared" si="17" ref="F55:O55">F56+F57</f>
        <v>0</v>
      </c>
      <c r="G55" s="217">
        <f t="shared" si="17"/>
        <v>0</v>
      </c>
      <c r="H55" s="217">
        <f t="shared" si="17"/>
        <v>0</v>
      </c>
      <c r="I55" s="217">
        <f t="shared" si="17"/>
        <v>0</v>
      </c>
      <c r="J55" s="217">
        <f t="shared" si="17"/>
        <v>0</v>
      </c>
      <c r="K55" s="217">
        <f>K56+K57</f>
        <v>0</v>
      </c>
      <c r="L55" s="217">
        <f t="shared" si="17"/>
        <v>0</v>
      </c>
      <c r="M55" s="217">
        <f t="shared" si="17"/>
        <v>0</v>
      </c>
      <c r="N55" s="217">
        <f t="shared" si="17"/>
        <v>0</v>
      </c>
      <c r="O55" s="217">
        <f t="shared" si="17"/>
        <v>0</v>
      </c>
      <c r="P55" s="221">
        <f t="shared" si="14"/>
        <v>0</v>
      </c>
      <c r="Q55" s="9"/>
      <c r="R55" s="9"/>
      <c r="S55" s="9"/>
      <c r="T55" s="10"/>
      <c r="U55" s="10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</row>
    <row r="56" spans="1:105" ht="36" hidden="1" outlineLevel="2">
      <c r="A56" s="60" t="s">
        <v>318</v>
      </c>
      <c r="B56" s="61" t="s">
        <v>564</v>
      </c>
      <c r="C56" s="61" t="s">
        <v>613</v>
      </c>
      <c r="D56" s="31" t="s">
        <v>331</v>
      </c>
      <c r="E56" s="218">
        <f>F56+I56</f>
        <v>0</v>
      </c>
      <c r="F56" s="218">
        <f>G56+H56</f>
        <v>0</v>
      </c>
      <c r="G56" s="219"/>
      <c r="H56" s="219"/>
      <c r="I56" s="219"/>
      <c r="J56" s="220">
        <f>L56+O56</f>
        <v>0</v>
      </c>
      <c r="K56" s="219"/>
      <c r="L56" s="219">
        <f>M56+N56</f>
        <v>0</v>
      </c>
      <c r="M56" s="219"/>
      <c r="N56" s="219"/>
      <c r="O56" s="219"/>
      <c r="P56" s="221">
        <f t="shared" si="14"/>
        <v>0</v>
      </c>
      <c r="Q56" s="9"/>
      <c r="R56" s="9"/>
      <c r="S56" s="9"/>
      <c r="T56" s="10"/>
      <c r="U56" s="10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</row>
    <row r="57" spans="1:105" ht="36" hidden="1" outlineLevel="2">
      <c r="A57" s="60" t="s">
        <v>319</v>
      </c>
      <c r="B57" s="61" t="s">
        <v>565</v>
      </c>
      <c r="C57" s="61" t="s">
        <v>615</v>
      </c>
      <c r="D57" s="111" t="s">
        <v>332</v>
      </c>
      <c r="E57" s="218">
        <f>F57+I57</f>
        <v>0</v>
      </c>
      <c r="F57" s="218">
        <f>G57+H57</f>
        <v>0</v>
      </c>
      <c r="G57" s="219"/>
      <c r="H57" s="219"/>
      <c r="I57" s="219"/>
      <c r="J57" s="220">
        <f>L57+O57</f>
        <v>0</v>
      </c>
      <c r="K57" s="219"/>
      <c r="L57" s="219">
        <f>M57+N57</f>
        <v>0</v>
      </c>
      <c r="M57" s="219"/>
      <c r="N57" s="219"/>
      <c r="O57" s="219"/>
      <c r="P57" s="221">
        <f t="shared" si="14"/>
        <v>0</v>
      </c>
      <c r="Q57" s="9"/>
      <c r="R57" s="9"/>
      <c r="S57" s="9"/>
      <c r="T57" s="10"/>
      <c r="U57" s="10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</row>
    <row r="58" spans="1:105" ht="54" customHeight="1" hidden="1" outlineLevel="2">
      <c r="A58" s="58" t="s">
        <v>334</v>
      </c>
      <c r="B58" s="288" t="s">
        <v>45</v>
      </c>
      <c r="C58" s="59"/>
      <c r="D58" s="68" t="s">
        <v>333</v>
      </c>
      <c r="E58" s="217">
        <f>E59+E61+E63+E66+E68</f>
        <v>0</v>
      </c>
      <c r="F58" s="217">
        <f>F59+F61+F63+F66+F68</f>
        <v>0</v>
      </c>
      <c r="G58" s="217">
        <f aca="true" t="shared" si="18" ref="G58:P58">G59+G61+G63+G66+G68</f>
        <v>0</v>
      </c>
      <c r="H58" s="217">
        <f t="shared" si="18"/>
        <v>0</v>
      </c>
      <c r="I58" s="217">
        <f t="shared" si="18"/>
        <v>0</v>
      </c>
      <c r="J58" s="217">
        <f t="shared" si="18"/>
        <v>0</v>
      </c>
      <c r="K58" s="217">
        <f>K59+K61+K63+K66+K68</f>
        <v>0</v>
      </c>
      <c r="L58" s="217">
        <f t="shared" si="18"/>
        <v>0</v>
      </c>
      <c r="M58" s="217">
        <f t="shared" si="18"/>
        <v>0</v>
      </c>
      <c r="N58" s="217">
        <f t="shared" si="18"/>
        <v>0</v>
      </c>
      <c r="O58" s="217">
        <f t="shared" si="18"/>
        <v>0</v>
      </c>
      <c r="P58" s="217">
        <f t="shared" si="18"/>
        <v>0</v>
      </c>
      <c r="Q58" s="9"/>
      <c r="R58" s="9"/>
      <c r="S58" s="9"/>
      <c r="T58" s="10"/>
      <c r="U58" s="10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</row>
    <row r="59" spans="1:105" ht="24" customHeight="1" hidden="1" outlineLevel="2">
      <c r="A59" s="60" t="s">
        <v>336</v>
      </c>
      <c r="B59" s="61" t="s">
        <v>566</v>
      </c>
      <c r="C59" s="61" t="s">
        <v>613</v>
      </c>
      <c r="D59" s="1" t="s">
        <v>335</v>
      </c>
      <c r="E59" s="218">
        <f aca="true" t="shared" si="19" ref="E59:E68">F59+I59</f>
        <v>0</v>
      </c>
      <c r="F59" s="218">
        <f aca="true" t="shared" si="20" ref="F59:F67">G59+H59</f>
        <v>0</v>
      </c>
      <c r="G59" s="219"/>
      <c r="H59" s="219"/>
      <c r="I59" s="219"/>
      <c r="J59" s="220">
        <f aca="true" t="shared" si="21" ref="J59:J68">L59+O59</f>
        <v>0</v>
      </c>
      <c r="K59" s="219"/>
      <c r="L59" s="219">
        <f aca="true" t="shared" si="22" ref="L59:L68">M59+N59</f>
        <v>0</v>
      </c>
      <c r="M59" s="219"/>
      <c r="N59" s="219"/>
      <c r="O59" s="219"/>
      <c r="P59" s="221">
        <f t="shared" si="14"/>
        <v>0</v>
      </c>
      <c r="Q59" s="9"/>
      <c r="R59" s="9"/>
      <c r="S59" s="9"/>
      <c r="T59" s="10"/>
      <c r="U59" s="10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</row>
    <row r="60" spans="1:105" ht="15" customHeight="1" hidden="1" outlineLevel="2">
      <c r="A60" s="53"/>
      <c r="B60" s="57"/>
      <c r="C60" s="57"/>
      <c r="D60" s="40" t="s">
        <v>537</v>
      </c>
      <c r="E60" s="222">
        <f>F60+I60</f>
        <v>0</v>
      </c>
      <c r="F60" s="218">
        <f t="shared" si="20"/>
        <v>0</v>
      </c>
      <c r="G60" s="227"/>
      <c r="H60" s="227"/>
      <c r="I60" s="227"/>
      <c r="J60" s="228"/>
      <c r="K60" s="227"/>
      <c r="L60" s="227"/>
      <c r="M60" s="227"/>
      <c r="N60" s="227"/>
      <c r="O60" s="227"/>
      <c r="P60" s="226">
        <f>J60+E60</f>
        <v>0</v>
      </c>
      <c r="Q60" s="9"/>
      <c r="R60" s="9"/>
      <c r="S60" s="9"/>
      <c r="T60" s="10"/>
      <c r="U60" s="10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</row>
    <row r="61" spans="1:105" ht="15" hidden="1" outlineLevel="2">
      <c r="A61" s="53"/>
      <c r="B61" s="61"/>
      <c r="C61" s="61"/>
      <c r="D61" s="3"/>
      <c r="E61" s="218">
        <f t="shared" si="19"/>
        <v>0</v>
      </c>
      <c r="F61" s="218">
        <f t="shared" si="20"/>
        <v>0</v>
      </c>
      <c r="G61" s="219"/>
      <c r="H61" s="219"/>
      <c r="I61" s="219"/>
      <c r="J61" s="220">
        <f t="shared" si="21"/>
        <v>0</v>
      </c>
      <c r="K61" s="219"/>
      <c r="L61" s="219">
        <f t="shared" si="22"/>
        <v>0</v>
      </c>
      <c r="M61" s="219"/>
      <c r="N61" s="219"/>
      <c r="O61" s="219"/>
      <c r="P61" s="221">
        <f t="shared" si="14"/>
        <v>0</v>
      </c>
      <c r="Q61" s="9"/>
      <c r="R61" s="9"/>
      <c r="S61" s="9"/>
      <c r="T61" s="10"/>
      <c r="U61" s="10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</row>
    <row r="62" spans="1:105" ht="15" customHeight="1" hidden="1" outlineLevel="2">
      <c r="A62" s="53"/>
      <c r="B62" s="57"/>
      <c r="C62" s="57"/>
      <c r="D62" s="40" t="s">
        <v>537</v>
      </c>
      <c r="E62" s="222">
        <f>F62+I62</f>
        <v>0</v>
      </c>
      <c r="F62" s="218">
        <f t="shared" si="20"/>
        <v>0</v>
      </c>
      <c r="G62" s="227"/>
      <c r="H62" s="227"/>
      <c r="I62" s="227"/>
      <c r="J62" s="228"/>
      <c r="K62" s="227"/>
      <c r="L62" s="227"/>
      <c r="M62" s="227"/>
      <c r="N62" s="227"/>
      <c r="O62" s="227"/>
      <c r="P62" s="226">
        <f>J62+E62</f>
        <v>0</v>
      </c>
      <c r="Q62" s="9"/>
      <c r="R62" s="9"/>
      <c r="S62" s="9"/>
      <c r="T62" s="10"/>
      <c r="U62" s="10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</row>
    <row r="63" spans="1:105" ht="25.5" customHeight="1" hidden="1" outlineLevel="1">
      <c r="A63" s="60" t="s">
        <v>337</v>
      </c>
      <c r="B63" s="61" t="s">
        <v>567</v>
      </c>
      <c r="C63" s="61" t="s">
        <v>614</v>
      </c>
      <c r="D63" s="21" t="s">
        <v>631</v>
      </c>
      <c r="E63" s="218">
        <f t="shared" si="19"/>
        <v>0</v>
      </c>
      <c r="F63" s="218">
        <f>G63+H63</f>
        <v>0</v>
      </c>
      <c r="G63" s="219"/>
      <c r="H63" s="219"/>
      <c r="I63" s="219"/>
      <c r="J63" s="220">
        <f t="shared" si="21"/>
        <v>0</v>
      </c>
      <c r="K63" s="219"/>
      <c r="L63" s="219">
        <f t="shared" si="22"/>
        <v>0</v>
      </c>
      <c r="M63" s="219"/>
      <c r="N63" s="219"/>
      <c r="O63" s="219"/>
      <c r="P63" s="221">
        <f t="shared" si="14"/>
        <v>0</v>
      </c>
      <c r="Q63" s="9"/>
      <c r="R63" s="9"/>
      <c r="S63" s="9"/>
      <c r="T63" s="10"/>
      <c r="U63" s="10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</row>
    <row r="64" spans="1:105" ht="25.5" customHeight="1" hidden="1" outlineLevel="1">
      <c r="A64" s="53"/>
      <c r="B64" s="57"/>
      <c r="C64" s="57"/>
      <c r="D64" s="40" t="s">
        <v>537</v>
      </c>
      <c r="E64" s="222">
        <f>F64+I64</f>
        <v>0</v>
      </c>
      <c r="F64" s="222">
        <f>G64+H64</f>
        <v>0</v>
      </c>
      <c r="G64" s="227"/>
      <c r="H64" s="227"/>
      <c r="I64" s="227"/>
      <c r="J64" s="227">
        <f>L64+O64</f>
        <v>0</v>
      </c>
      <c r="K64" s="227"/>
      <c r="L64" s="227"/>
      <c r="M64" s="227"/>
      <c r="N64" s="227"/>
      <c r="O64" s="227"/>
      <c r="P64" s="226">
        <f t="shared" si="14"/>
        <v>0</v>
      </c>
      <c r="Q64" s="9"/>
      <c r="R64" s="9"/>
      <c r="S64" s="9"/>
      <c r="T64" s="10"/>
      <c r="U64" s="10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</row>
    <row r="65" spans="1:105" ht="25.5" customHeight="1" hidden="1" outlineLevel="2">
      <c r="A65" s="53"/>
      <c r="B65" s="57"/>
      <c r="C65" s="57"/>
      <c r="D65" s="40"/>
      <c r="E65" s="222">
        <f>F65+I65</f>
        <v>0</v>
      </c>
      <c r="F65" s="218">
        <f t="shared" si="20"/>
        <v>0</v>
      </c>
      <c r="G65" s="227"/>
      <c r="H65" s="227"/>
      <c r="I65" s="227"/>
      <c r="J65" s="228"/>
      <c r="K65" s="227"/>
      <c r="L65" s="227"/>
      <c r="M65" s="227"/>
      <c r="N65" s="227"/>
      <c r="O65" s="227"/>
      <c r="P65" s="226">
        <f t="shared" si="14"/>
        <v>0</v>
      </c>
      <c r="Q65" s="9"/>
      <c r="R65" s="9"/>
      <c r="S65" s="9"/>
      <c r="T65" s="10"/>
      <c r="U65" s="10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</row>
    <row r="66" spans="1:105" ht="38.25" customHeight="1" hidden="1" outlineLevel="2">
      <c r="A66" s="60" t="s">
        <v>338</v>
      </c>
      <c r="B66" s="63">
        <v>3033</v>
      </c>
      <c r="C66" s="61" t="s">
        <v>614</v>
      </c>
      <c r="D66" s="22" t="s">
        <v>70</v>
      </c>
      <c r="E66" s="218">
        <f t="shared" si="19"/>
        <v>0</v>
      </c>
      <c r="F66" s="218">
        <f t="shared" si="20"/>
        <v>0</v>
      </c>
      <c r="G66" s="219"/>
      <c r="H66" s="219"/>
      <c r="I66" s="219"/>
      <c r="J66" s="220">
        <f t="shared" si="21"/>
        <v>0</v>
      </c>
      <c r="K66" s="219"/>
      <c r="L66" s="219">
        <f t="shared" si="22"/>
        <v>0</v>
      </c>
      <c r="M66" s="219"/>
      <c r="N66" s="219"/>
      <c r="O66" s="219"/>
      <c r="P66" s="221">
        <f t="shared" si="14"/>
        <v>0</v>
      </c>
      <c r="Q66" s="9"/>
      <c r="R66" s="9"/>
      <c r="S66" s="9"/>
      <c r="T66" s="10"/>
      <c r="U66" s="10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</row>
    <row r="67" spans="1:105" ht="15" customHeight="1" hidden="1" outlineLevel="2">
      <c r="A67" s="53"/>
      <c r="B67" s="57"/>
      <c r="C67" s="57"/>
      <c r="D67" s="40" t="s">
        <v>537</v>
      </c>
      <c r="E67" s="222">
        <f>F67+I67</f>
        <v>0</v>
      </c>
      <c r="F67" s="218">
        <f t="shared" si="20"/>
        <v>0</v>
      </c>
      <c r="G67" s="227"/>
      <c r="H67" s="227"/>
      <c r="I67" s="227"/>
      <c r="J67" s="228"/>
      <c r="K67" s="227"/>
      <c r="L67" s="227"/>
      <c r="M67" s="227"/>
      <c r="N67" s="227"/>
      <c r="O67" s="227"/>
      <c r="P67" s="226">
        <f t="shared" si="14"/>
        <v>0</v>
      </c>
      <c r="Q67" s="9"/>
      <c r="R67" s="9"/>
      <c r="S67" s="9"/>
      <c r="T67" s="10"/>
      <c r="U67" s="10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</row>
    <row r="68" spans="1:105" ht="25.5" customHeight="1" hidden="1" outlineLevel="1" collapsed="1">
      <c r="A68" s="60" t="s">
        <v>339</v>
      </c>
      <c r="B68" s="63">
        <v>3035</v>
      </c>
      <c r="C68" s="61" t="s">
        <v>614</v>
      </c>
      <c r="D68" s="22" t="s">
        <v>632</v>
      </c>
      <c r="E68" s="218">
        <f t="shared" si="19"/>
        <v>0</v>
      </c>
      <c r="F68" s="338">
        <f>G68+H68</f>
        <v>0</v>
      </c>
      <c r="G68" s="219"/>
      <c r="H68" s="219"/>
      <c r="I68" s="219"/>
      <c r="J68" s="220">
        <f t="shared" si="21"/>
        <v>0</v>
      </c>
      <c r="K68" s="219"/>
      <c r="L68" s="219">
        <f t="shared" si="22"/>
        <v>0</v>
      </c>
      <c r="M68" s="219"/>
      <c r="N68" s="219"/>
      <c r="O68" s="219"/>
      <c r="P68" s="221">
        <f t="shared" si="14"/>
        <v>0</v>
      </c>
      <c r="Q68" s="9"/>
      <c r="R68" s="9"/>
      <c r="S68" s="9"/>
      <c r="T68" s="10"/>
      <c r="U68" s="10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</row>
    <row r="69" spans="1:105" ht="25.5" customHeight="1" hidden="1" outlineLevel="1">
      <c r="A69" s="53"/>
      <c r="B69" s="57"/>
      <c r="C69" s="57"/>
      <c r="D69" s="40" t="s">
        <v>537</v>
      </c>
      <c r="E69" s="222">
        <f>F69+I69</f>
        <v>0</v>
      </c>
      <c r="F69" s="222">
        <f>G69+H69</f>
        <v>0</v>
      </c>
      <c r="G69" s="227"/>
      <c r="H69" s="227"/>
      <c r="I69" s="227"/>
      <c r="J69" s="227">
        <f>L69+O69</f>
        <v>0</v>
      </c>
      <c r="K69" s="227"/>
      <c r="L69" s="227"/>
      <c r="M69" s="227"/>
      <c r="N69" s="227"/>
      <c r="O69" s="227"/>
      <c r="P69" s="226">
        <f t="shared" si="14"/>
        <v>0</v>
      </c>
      <c r="Q69" s="9"/>
      <c r="R69" s="9"/>
      <c r="S69" s="9"/>
      <c r="T69" s="10"/>
      <c r="U69" s="10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</row>
    <row r="70" spans="1:105" ht="27" customHeight="1" hidden="1" outlineLevel="1" collapsed="1">
      <c r="A70" s="58" t="s">
        <v>340</v>
      </c>
      <c r="B70" s="289">
        <v>3040</v>
      </c>
      <c r="C70" s="59"/>
      <c r="D70" s="38" t="s">
        <v>75</v>
      </c>
      <c r="E70" s="216">
        <f>E71+E72+E73+E74+E75+E76+E77</f>
        <v>0</v>
      </c>
      <c r="F70" s="216">
        <f aca="true" t="shared" si="23" ref="F70:O70">F71+F72+F73+F74+F75+F76+F77</f>
        <v>0</v>
      </c>
      <c r="G70" s="216">
        <f t="shared" si="23"/>
        <v>0</v>
      </c>
      <c r="H70" s="216">
        <f t="shared" si="23"/>
        <v>0</v>
      </c>
      <c r="I70" s="216">
        <f t="shared" si="23"/>
        <v>0</v>
      </c>
      <c r="J70" s="216">
        <f t="shared" si="23"/>
        <v>0</v>
      </c>
      <c r="K70" s="216">
        <f>K71+K72+K73+K74+K75+K76+K77</f>
        <v>0</v>
      </c>
      <c r="L70" s="216">
        <f t="shared" si="23"/>
        <v>0</v>
      </c>
      <c r="M70" s="216">
        <f t="shared" si="23"/>
        <v>0</v>
      </c>
      <c r="N70" s="216">
        <f t="shared" si="23"/>
        <v>0</v>
      </c>
      <c r="O70" s="216">
        <f t="shared" si="23"/>
        <v>0</v>
      </c>
      <c r="P70" s="221">
        <f t="shared" si="14"/>
        <v>0</v>
      </c>
      <c r="Q70" s="9"/>
      <c r="R70" s="9"/>
      <c r="S70" s="9"/>
      <c r="T70" s="10"/>
      <c r="U70" s="10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</row>
    <row r="71" spans="1:105" ht="15" hidden="1" outlineLevel="1">
      <c r="A71" s="60" t="s">
        <v>341</v>
      </c>
      <c r="B71" s="61" t="s">
        <v>568</v>
      </c>
      <c r="C71" s="61" t="s">
        <v>612</v>
      </c>
      <c r="D71" s="22" t="s">
        <v>584</v>
      </c>
      <c r="E71" s="218">
        <f aca="true" t="shared" si="24" ref="E71:E76">F71+I71</f>
        <v>0</v>
      </c>
      <c r="F71" s="218">
        <f aca="true" t="shared" si="25" ref="F71:F83">G71+H71</f>
        <v>0</v>
      </c>
      <c r="G71" s="219"/>
      <c r="H71" s="219"/>
      <c r="I71" s="219"/>
      <c r="J71" s="220">
        <f aca="true" t="shared" si="26" ref="J71:J76">L71+O71</f>
        <v>0</v>
      </c>
      <c r="K71" s="219"/>
      <c r="L71" s="219">
        <f aca="true" t="shared" si="27" ref="L71:L76">M71+N71</f>
        <v>0</v>
      </c>
      <c r="M71" s="219"/>
      <c r="N71" s="219"/>
      <c r="O71" s="219"/>
      <c r="P71" s="221">
        <f t="shared" si="14"/>
        <v>0</v>
      </c>
      <c r="Q71" s="9"/>
      <c r="R71" s="9"/>
      <c r="S71" s="9"/>
      <c r="T71" s="10"/>
      <c r="U71" s="10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</row>
    <row r="72" spans="1:105" ht="24" customHeight="1" hidden="1" outlineLevel="1">
      <c r="A72" s="60" t="s">
        <v>342</v>
      </c>
      <c r="B72" s="61" t="s">
        <v>569</v>
      </c>
      <c r="C72" s="61" t="s">
        <v>612</v>
      </c>
      <c r="D72" s="22" t="s">
        <v>60</v>
      </c>
      <c r="E72" s="218">
        <f t="shared" si="24"/>
        <v>0</v>
      </c>
      <c r="F72" s="218">
        <f t="shared" si="25"/>
        <v>0</v>
      </c>
      <c r="G72" s="219"/>
      <c r="H72" s="219"/>
      <c r="I72" s="219"/>
      <c r="J72" s="220">
        <f t="shared" si="26"/>
        <v>0</v>
      </c>
      <c r="K72" s="219"/>
      <c r="L72" s="219">
        <f t="shared" si="27"/>
        <v>0</v>
      </c>
      <c r="M72" s="219"/>
      <c r="N72" s="219"/>
      <c r="O72" s="219"/>
      <c r="P72" s="221">
        <f t="shared" si="14"/>
        <v>0</v>
      </c>
      <c r="Q72" s="9"/>
      <c r="R72" s="9"/>
      <c r="S72" s="9"/>
      <c r="T72" s="10"/>
      <c r="U72" s="10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</row>
    <row r="73" spans="1:105" ht="15" hidden="1" outlineLevel="1">
      <c r="A73" s="60" t="s">
        <v>343</v>
      </c>
      <c r="B73" s="61" t="s">
        <v>570</v>
      </c>
      <c r="C73" s="61" t="s">
        <v>612</v>
      </c>
      <c r="D73" s="22" t="s">
        <v>585</v>
      </c>
      <c r="E73" s="218">
        <f t="shared" si="24"/>
        <v>0</v>
      </c>
      <c r="F73" s="218">
        <f t="shared" si="25"/>
        <v>0</v>
      </c>
      <c r="G73" s="219"/>
      <c r="H73" s="219"/>
      <c r="I73" s="219"/>
      <c r="J73" s="220">
        <f t="shared" si="26"/>
        <v>0</v>
      </c>
      <c r="K73" s="219"/>
      <c r="L73" s="219">
        <f t="shared" si="27"/>
        <v>0</v>
      </c>
      <c r="M73" s="219"/>
      <c r="N73" s="219"/>
      <c r="O73" s="219"/>
      <c r="P73" s="221">
        <f t="shared" si="14"/>
        <v>0</v>
      </c>
      <c r="Q73" s="9"/>
      <c r="R73" s="9"/>
      <c r="S73" s="9"/>
      <c r="T73" s="10"/>
      <c r="U73" s="10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</row>
    <row r="74" spans="1:105" ht="25.5" hidden="1" outlineLevel="1">
      <c r="A74" s="60" t="s">
        <v>344</v>
      </c>
      <c r="B74" s="61" t="s">
        <v>571</v>
      </c>
      <c r="C74" s="61" t="s">
        <v>612</v>
      </c>
      <c r="D74" s="22" t="s">
        <v>586</v>
      </c>
      <c r="E74" s="218">
        <f t="shared" si="24"/>
        <v>0</v>
      </c>
      <c r="F74" s="218">
        <f t="shared" si="25"/>
        <v>0</v>
      </c>
      <c r="G74" s="219"/>
      <c r="H74" s="219"/>
      <c r="I74" s="219"/>
      <c r="J74" s="220">
        <f t="shared" si="26"/>
        <v>0</v>
      </c>
      <c r="K74" s="219"/>
      <c r="L74" s="219">
        <f t="shared" si="27"/>
        <v>0</v>
      </c>
      <c r="M74" s="219"/>
      <c r="N74" s="219"/>
      <c r="O74" s="219"/>
      <c r="P74" s="221">
        <f t="shared" si="14"/>
        <v>0</v>
      </c>
      <c r="Q74" s="9"/>
      <c r="R74" s="9"/>
      <c r="S74" s="9"/>
      <c r="T74" s="10"/>
      <c r="U74" s="10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</row>
    <row r="75" spans="1:105" ht="15" hidden="1" outlineLevel="1">
      <c r="A75" s="60" t="s">
        <v>345</v>
      </c>
      <c r="B75" s="61" t="s">
        <v>572</v>
      </c>
      <c r="C75" s="61" t="s">
        <v>612</v>
      </c>
      <c r="D75" s="22" t="s">
        <v>587</v>
      </c>
      <c r="E75" s="218">
        <f t="shared" si="24"/>
        <v>0</v>
      </c>
      <c r="F75" s="218">
        <f t="shared" si="25"/>
        <v>0</v>
      </c>
      <c r="G75" s="219"/>
      <c r="H75" s="219"/>
      <c r="I75" s="219"/>
      <c r="J75" s="220">
        <f t="shared" si="26"/>
        <v>0</v>
      </c>
      <c r="K75" s="219"/>
      <c r="L75" s="219">
        <f t="shared" si="27"/>
        <v>0</v>
      </c>
      <c r="M75" s="219"/>
      <c r="N75" s="219"/>
      <c r="O75" s="219"/>
      <c r="P75" s="221">
        <f t="shared" si="14"/>
        <v>0</v>
      </c>
      <c r="Q75" s="9"/>
      <c r="R75" s="9"/>
      <c r="S75" s="9"/>
      <c r="T75" s="10"/>
      <c r="U75" s="10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</row>
    <row r="76" spans="1:105" ht="15" hidden="1" outlineLevel="1">
      <c r="A76" s="60" t="s">
        <v>346</v>
      </c>
      <c r="B76" s="61" t="s">
        <v>573</v>
      </c>
      <c r="C76" s="61" t="s">
        <v>612</v>
      </c>
      <c r="D76" s="22" t="s">
        <v>588</v>
      </c>
      <c r="E76" s="218">
        <f t="shared" si="24"/>
        <v>0</v>
      </c>
      <c r="F76" s="218">
        <f t="shared" si="25"/>
        <v>0</v>
      </c>
      <c r="G76" s="219"/>
      <c r="H76" s="219"/>
      <c r="I76" s="219"/>
      <c r="J76" s="220">
        <f t="shared" si="26"/>
        <v>0</v>
      </c>
      <c r="K76" s="219"/>
      <c r="L76" s="219">
        <f t="shared" si="27"/>
        <v>0</v>
      </c>
      <c r="M76" s="219"/>
      <c r="N76" s="219"/>
      <c r="O76" s="219"/>
      <c r="P76" s="221">
        <f t="shared" si="14"/>
        <v>0</v>
      </c>
      <c r="Q76" s="9"/>
      <c r="R76" s="9"/>
      <c r="S76" s="9"/>
      <c r="T76" s="10"/>
      <c r="U76" s="10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</row>
    <row r="77" spans="1:105" ht="25.5" hidden="1" outlineLevel="1">
      <c r="A77" s="60" t="s">
        <v>347</v>
      </c>
      <c r="B77" s="61" t="s">
        <v>574</v>
      </c>
      <c r="C77" s="61" t="s">
        <v>612</v>
      </c>
      <c r="D77" s="22" t="s">
        <v>76</v>
      </c>
      <c r="E77" s="218">
        <f>F77+I77</f>
        <v>0</v>
      </c>
      <c r="F77" s="218">
        <f t="shared" si="25"/>
        <v>0</v>
      </c>
      <c r="G77" s="219"/>
      <c r="H77" s="219"/>
      <c r="I77" s="219"/>
      <c r="J77" s="220">
        <f>L77+O77</f>
        <v>0</v>
      </c>
      <c r="K77" s="219"/>
      <c r="L77" s="219">
        <f>M77+N77</f>
        <v>0</v>
      </c>
      <c r="M77" s="219"/>
      <c r="N77" s="219"/>
      <c r="O77" s="219"/>
      <c r="P77" s="221">
        <f t="shared" si="14"/>
        <v>0</v>
      </c>
      <c r="Q77" s="9"/>
      <c r="R77" s="9"/>
      <c r="S77" s="9"/>
      <c r="T77" s="10"/>
      <c r="U77" s="10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</row>
    <row r="78" spans="1:105" ht="67.5" customHeight="1" hidden="1" outlineLevel="1">
      <c r="A78" s="58" t="s">
        <v>348</v>
      </c>
      <c r="B78" s="288" t="s">
        <v>575</v>
      </c>
      <c r="C78" s="59"/>
      <c r="D78" s="38" t="s">
        <v>77</v>
      </c>
      <c r="E78" s="216">
        <f aca="true" t="shared" si="28" ref="E78:O78">SUM(E79:E83)</f>
        <v>0</v>
      </c>
      <c r="F78" s="216">
        <f t="shared" si="28"/>
        <v>0</v>
      </c>
      <c r="G78" s="216">
        <f t="shared" si="28"/>
        <v>0</v>
      </c>
      <c r="H78" s="216">
        <f t="shared" si="28"/>
        <v>0</v>
      </c>
      <c r="I78" s="216">
        <f t="shared" si="28"/>
        <v>0</v>
      </c>
      <c r="J78" s="220">
        <f aca="true" t="shared" si="29" ref="J78:J84">L78+O78</f>
        <v>0</v>
      </c>
      <c r="K78" s="219"/>
      <c r="L78" s="219">
        <f aca="true" t="shared" si="30" ref="L78:L84">M78+N78</f>
        <v>0</v>
      </c>
      <c r="M78" s="216">
        <f t="shared" si="28"/>
        <v>0</v>
      </c>
      <c r="N78" s="216">
        <f t="shared" si="28"/>
        <v>0</v>
      </c>
      <c r="O78" s="216">
        <f t="shared" si="28"/>
        <v>0</v>
      </c>
      <c r="P78" s="221">
        <f t="shared" si="14"/>
        <v>0</v>
      </c>
      <c r="Q78" s="9"/>
      <c r="R78" s="9"/>
      <c r="S78" s="9"/>
      <c r="T78" s="10"/>
      <c r="U78" s="10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</row>
    <row r="79" spans="1:105" ht="25.5" hidden="1" outlineLevel="1">
      <c r="A79" s="60" t="s">
        <v>80</v>
      </c>
      <c r="B79" s="61" t="s">
        <v>79</v>
      </c>
      <c r="C79" s="61" t="s">
        <v>617</v>
      </c>
      <c r="D79" s="22" t="s">
        <v>78</v>
      </c>
      <c r="E79" s="218">
        <f aca="true" t="shared" si="31" ref="E79:E88">F79+I79</f>
        <v>0</v>
      </c>
      <c r="F79" s="218">
        <f t="shared" si="25"/>
        <v>0</v>
      </c>
      <c r="G79" s="229"/>
      <c r="H79" s="229"/>
      <c r="I79" s="229"/>
      <c r="J79" s="220">
        <f t="shared" si="29"/>
        <v>0</v>
      </c>
      <c r="K79" s="219"/>
      <c r="L79" s="219">
        <f t="shared" si="30"/>
        <v>0</v>
      </c>
      <c r="M79" s="229"/>
      <c r="N79" s="229"/>
      <c r="O79" s="229"/>
      <c r="P79" s="221">
        <f t="shared" si="14"/>
        <v>0</v>
      </c>
      <c r="Q79" s="9"/>
      <c r="R79" s="9"/>
      <c r="S79" s="9"/>
      <c r="T79" s="10"/>
      <c r="U79" s="10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</row>
    <row r="80" spans="1:105" ht="38.25" hidden="1" outlineLevel="1">
      <c r="A80" s="60" t="s">
        <v>81</v>
      </c>
      <c r="B80" s="61" t="s">
        <v>82</v>
      </c>
      <c r="C80" s="61" t="s">
        <v>617</v>
      </c>
      <c r="D80" s="22" t="s">
        <v>83</v>
      </c>
      <c r="E80" s="218">
        <f t="shared" si="31"/>
        <v>0</v>
      </c>
      <c r="F80" s="218">
        <f t="shared" si="25"/>
        <v>0</v>
      </c>
      <c r="G80" s="229"/>
      <c r="H80" s="229"/>
      <c r="I80" s="229"/>
      <c r="J80" s="220">
        <f t="shared" si="29"/>
        <v>0</v>
      </c>
      <c r="K80" s="219"/>
      <c r="L80" s="219">
        <f t="shared" si="30"/>
        <v>0</v>
      </c>
      <c r="M80" s="229"/>
      <c r="N80" s="229"/>
      <c r="O80" s="229"/>
      <c r="P80" s="221">
        <f t="shared" si="14"/>
        <v>0</v>
      </c>
      <c r="Q80" s="9"/>
      <c r="R80" s="9"/>
      <c r="S80" s="9"/>
      <c r="T80" s="10"/>
      <c r="U80" s="10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</row>
    <row r="81" spans="1:105" ht="25.5" hidden="1" outlineLevel="1">
      <c r="A81" s="60" t="s">
        <v>84</v>
      </c>
      <c r="B81" s="61" t="s">
        <v>85</v>
      </c>
      <c r="C81" s="61" t="s">
        <v>617</v>
      </c>
      <c r="D81" s="22" t="s">
        <v>104</v>
      </c>
      <c r="E81" s="218">
        <f t="shared" si="31"/>
        <v>0</v>
      </c>
      <c r="F81" s="218">
        <f t="shared" si="25"/>
        <v>0</v>
      </c>
      <c r="G81" s="229"/>
      <c r="H81" s="229"/>
      <c r="I81" s="229"/>
      <c r="J81" s="220">
        <f t="shared" si="29"/>
        <v>0</v>
      </c>
      <c r="K81" s="219"/>
      <c r="L81" s="219">
        <f t="shared" si="30"/>
        <v>0</v>
      </c>
      <c r="M81" s="229"/>
      <c r="N81" s="229"/>
      <c r="O81" s="229"/>
      <c r="P81" s="221">
        <f t="shared" si="14"/>
        <v>0</v>
      </c>
      <c r="Q81" s="9"/>
      <c r="R81" s="9"/>
      <c r="S81" s="9"/>
      <c r="T81" s="10"/>
      <c r="U81" s="10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</row>
    <row r="82" spans="1:105" ht="38.25" hidden="1" outlineLevel="1">
      <c r="A82" s="60" t="s">
        <v>86</v>
      </c>
      <c r="B82" s="61" t="s">
        <v>87</v>
      </c>
      <c r="C82" s="61" t="s">
        <v>612</v>
      </c>
      <c r="D82" s="22" t="s">
        <v>88</v>
      </c>
      <c r="E82" s="218">
        <f t="shared" si="31"/>
        <v>0</v>
      </c>
      <c r="F82" s="218">
        <f t="shared" si="25"/>
        <v>0</v>
      </c>
      <c r="G82" s="229"/>
      <c r="H82" s="229"/>
      <c r="I82" s="229"/>
      <c r="J82" s="220">
        <f t="shared" si="29"/>
        <v>0</v>
      </c>
      <c r="K82" s="219"/>
      <c r="L82" s="219">
        <f t="shared" si="30"/>
        <v>0</v>
      </c>
      <c r="M82" s="229"/>
      <c r="N82" s="229"/>
      <c r="O82" s="229"/>
      <c r="P82" s="221">
        <f t="shared" si="14"/>
        <v>0</v>
      </c>
      <c r="Q82" s="9"/>
      <c r="R82" s="9"/>
      <c r="S82" s="9"/>
      <c r="T82" s="10"/>
      <c r="U82" s="10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</row>
    <row r="83" spans="1:105" ht="38.25" hidden="1" outlineLevel="1">
      <c r="A83" s="60" t="s">
        <v>89</v>
      </c>
      <c r="B83" s="61" t="s">
        <v>90</v>
      </c>
      <c r="C83" s="61" t="s">
        <v>617</v>
      </c>
      <c r="D83" s="22" t="s">
        <v>91</v>
      </c>
      <c r="E83" s="218">
        <f t="shared" si="31"/>
        <v>0</v>
      </c>
      <c r="F83" s="218">
        <f t="shared" si="25"/>
        <v>0</v>
      </c>
      <c r="G83" s="229"/>
      <c r="H83" s="229"/>
      <c r="I83" s="229"/>
      <c r="J83" s="220">
        <f t="shared" si="29"/>
        <v>0</v>
      </c>
      <c r="K83" s="219"/>
      <c r="L83" s="219">
        <f t="shared" si="30"/>
        <v>0</v>
      </c>
      <c r="M83" s="229"/>
      <c r="N83" s="229"/>
      <c r="O83" s="229"/>
      <c r="P83" s="221">
        <f t="shared" si="14"/>
        <v>0</v>
      </c>
      <c r="Q83" s="9"/>
      <c r="R83" s="9"/>
      <c r="S83" s="9"/>
      <c r="T83" s="10"/>
      <c r="U83" s="10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</row>
    <row r="84" spans="1:105" ht="178.5" hidden="1" outlineLevel="1">
      <c r="A84" s="60" t="s">
        <v>327</v>
      </c>
      <c r="B84" s="61" t="s">
        <v>328</v>
      </c>
      <c r="C84" s="61" t="s">
        <v>615</v>
      </c>
      <c r="D84" s="22" t="s">
        <v>329</v>
      </c>
      <c r="E84" s="218">
        <f t="shared" si="31"/>
        <v>0</v>
      </c>
      <c r="F84" s="218">
        <f>G84+H84</f>
        <v>0</v>
      </c>
      <c r="G84" s="229"/>
      <c r="H84" s="229"/>
      <c r="I84" s="229"/>
      <c r="J84" s="299">
        <f t="shared" si="29"/>
        <v>0</v>
      </c>
      <c r="K84" s="303"/>
      <c r="L84" s="219">
        <f t="shared" si="30"/>
        <v>0</v>
      </c>
      <c r="M84" s="229"/>
      <c r="N84" s="229"/>
      <c r="O84" s="303"/>
      <c r="P84" s="302">
        <f t="shared" si="14"/>
        <v>0</v>
      </c>
      <c r="Q84" s="9"/>
      <c r="R84" s="9"/>
      <c r="S84" s="9"/>
      <c r="T84" s="10"/>
      <c r="U84" s="10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</row>
    <row r="85" spans="1:105" ht="191.25" hidden="1" outlineLevel="1">
      <c r="A85" s="94"/>
      <c r="B85" s="86"/>
      <c r="C85" s="86"/>
      <c r="D85" s="103" t="s">
        <v>512</v>
      </c>
      <c r="E85" s="309"/>
      <c r="F85" s="309"/>
      <c r="G85" s="310"/>
      <c r="H85" s="310"/>
      <c r="I85" s="307"/>
      <c r="J85" s="227">
        <f>L85+O85</f>
        <v>0</v>
      </c>
      <c r="K85" s="307"/>
      <c r="L85" s="307"/>
      <c r="M85" s="307"/>
      <c r="N85" s="307"/>
      <c r="O85" s="307"/>
      <c r="P85" s="306">
        <f>J85+E85</f>
        <v>0</v>
      </c>
      <c r="Q85" s="9"/>
      <c r="R85" s="9"/>
      <c r="S85" s="9"/>
      <c r="T85" s="10"/>
      <c r="U85" s="10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</row>
    <row r="86" spans="1:105" ht="51" collapsed="1">
      <c r="A86" s="60" t="s">
        <v>62</v>
      </c>
      <c r="B86" s="61" t="s">
        <v>8</v>
      </c>
      <c r="C86" s="61" t="s">
        <v>668</v>
      </c>
      <c r="D86" s="22" t="s">
        <v>63</v>
      </c>
      <c r="E86" s="218"/>
      <c r="F86" s="218"/>
      <c r="G86" s="229"/>
      <c r="H86" s="229"/>
      <c r="I86" s="229"/>
      <c r="J86" s="220">
        <f>L86+O86</f>
        <v>341434</v>
      </c>
      <c r="K86" s="219">
        <v>341434</v>
      </c>
      <c r="L86" s="219"/>
      <c r="M86" s="229"/>
      <c r="N86" s="220"/>
      <c r="O86" s="219">
        <v>341434</v>
      </c>
      <c r="P86" s="221">
        <f>J86+E86</f>
        <v>341434</v>
      </c>
      <c r="Q86" s="9"/>
      <c r="R86" s="9"/>
      <c r="S86" s="9"/>
      <c r="T86" s="10"/>
      <c r="U86" s="10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</row>
    <row r="87" spans="1:105" ht="76.5">
      <c r="A87" s="94"/>
      <c r="B87" s="86"/>
      <c r="C87" s="86"/>
      <c r="D87" s="103" t="s">
        <v>472</v>
      </c>
      <c r="E87" s="309"/>
      <c r="F87" s="309"/>
      <c r="G87" s="310"/>
      <c r="H87" s="310"/>
      <c r="I87" s="307"/>
      <c r="J87" s="227">
        <f>L87+O87</f>
        <v>341434</v>
      </c>
      <c r="K87" s="228">
        <v>341434</v>
      </c>
      <c r="L87" s="228"/>
      <c r="M87" s="228"/>
      <c r="N87" s="228"/>
      <c r="O87" s="228">
        <v>341434</v>
      </c>
      <c r="P87" s="226">
        <f>J87+E87</f>
        <v>341434</v>
      </c>
      <c r="Q87" s="9"/>
      <c r="R87" s="9"/>
      <c r="S87" s="9"/>
      <c r="T87" s="10"/>
      <c r="U87" s="10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</row>
    <row r="88" spans="1:105" ht="15" customHeight="1" hidden="1" outlineLevel="1">
      <c r="A88" s="58" t="s">
        <v>131</v>
      </c>
      <c r="B88" s="288" t="s">
        <v>130</v>
      </c>
      <c r="C88" s="59"/>
      <c r="D88" s="38" t="s">
        <v>349</v>
      </c>
      <c r="E88" s="218">
        <f t="shared" si="31"/>
        <v>0</v>
      </c>
      <c r="F88" s="218">
        <f>G88+H88</f>
        <v>0</v>
      </c>
      <c r="G88" s="217">
        <f aca="true" t="shared" si="32" ref="G88:O88">G89</f>
        <v>0</v>
      </c>
      <c r="H88" s="217">
        <f t="shared" si="32"/>
        <v>0</v>
      </c>
      <c r="I88" s="217">
        <f t="shared" si="32"/>
        <v>0</v>
      </c>
      <c r="J88" s="217">
        <f t="shared" si="32"/>
        <v>0</v>
      </c>
      <c r="K88" s="217">
        <f t="shared" si="32"/>
        <v>0</v>
      </c>
      <c r="L88" s="217">
        <f t="shared" si="32"/>
        <v>0</v>
      </c>
      <c r="M88" s="217">
        <f t="shared" si="32"/>
        <v>0</v>
      </c>
      <c r="N88" s="217">
        <f t="shared" si="32"/>
        <v>0</v>
      </c>
      <c r="O88" s="217">
        <f t="shared" si="32"/>
        <v>0</v>
      </c>
      <c r="P88" s="221">
        <f t="shared" si="14"/>
        <v>0</v>
      </c>
      <c r="Q88" s="9"/>
      <c r="R88" s="9"/>
      <c r="S88" s="9"/>
      <c r="T88" s="10"/>
      <c r="U88" s="10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</row>
    <row r="89" spans="1:105" ht="25.5" hidden="1" outlineLevel="1">
      <c r="A89" s="60" t="s">
        <v>134</v>
      </c>
      <c r="B89" s="61" t="s">
        <v>133</v>
      </c>
      <c r="C89" s="61" t="s">
        <v>616</v>
      </c>
      <c r="D89" s="65" t="s">
        <v>132</v>
      </c>
      <c r="E89" s="218">
        <f>SUM(E90:E94)</f>
        <v>0</v>
      </c>
      <c r="F89" s="218">
        <f aca="true" t="shared" si="33" ref="F89:O89">SUM(F90:F94)</f>
        <v>0</v>
      </c>
      <c r="G89" s="218">
        <f t="shared" si="33"/>
        <v>0</v>
      </c>
      <c r="H89" s="218">
        <f t="shared" si="33"/>
        <v>0</v>
      </c>
      <c r="I89" s="218">
        <f t="shared" si="33"/>
        <v>0</v>
      </c>
      <c r="J89" s="218">
        <f t="shared" si="33"/>
        <v>0</v>
      </c>
      <c r="K89" s="218">
        <f>SUM(K90:K94)</f>
        <v>0</v>
      </c>
      <c r="L89" s="218">
        <f t="shared" si="33"/>
        <v>0</v>
      </c>
      <c r="M89" s="218">
        <f t="shared" si="33"/>
        <v>0</v>
      </c>
      <c r="N89" s="218">
        <f t="shared" si="33"/>
        <v>0</v>
      </c>
      <c r="O89" s="218">
        <f t="shared" si="33"/>
        <v>0</v>
      </c>
      <c r="P89" s="221">
        <f t="shared" si="14"/>
        <v>0</v>
      </c>
      <c r="Q89" s="9"/>
      <c r="R89" s="9"/>
      <c r="S89" s="9"/>
      <c r="T89" s="10"/>
      <c r="U89" s="10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</row>
    <row r="90" spans="1:105" ht="25.5" hidden="1" outlineLevel="1" collapsed="1">
      <c r="A90" s="53"/>
      <c r="B90" s="61"/>
      <c r="C90" s="61"/>
      <c r="D90" s="22" t="s">
        <v>589</v>
      </c>
      <c r="E90" s="218">
        <f aca="true" t="shared" si="34" ref="E90:E96">F90+I90</f>
        <v>0</v>
      </c>
      <c r="F90" s="218">
        <f aca="true" t="shared" si="35" ref="F90:F96">G90+H90</f>
        <v>0</v>
      </c>
      <c r="G90" s="219"/>
      <c r="H90" s="219"/>
      <c r="I90" s="219"/>
      <c r="J90" s="220">
        <f>L90+O90</f>
        <v>0</v>
      </c>
      <c r="K90" s="219"/>
      <c r="L90" s="219">
        <f>M90+N90</f>
        <v>0</v>
      </c>
      <c r="M90" s="219"/>
      <c r="N90" s="219"/>
      <c r="O90" s="219"/>
      <c r="P90" s="221">
        <f t="shared" si="14"/>
        <v>0</v>
      </c>
      <c r="Q90" s="9"/>
      <c r="R90" s="9"/>
      <c r="S90" s="9"/>
      <c r="T90" s="10"/>
      <c r="U90" s="10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</row>
    <row r="91" spans="1:105" ht="38.25" customHeight="1" hidden="1" outlineLevel="1">
      <c r="A91" s="53"/>
      <c r="B91" s="61"/>
      <c r="C91" s="61"/>
      <c r="D91" s="22" t="s">
        <v>590</v>
      </c>
      <c r="E91" s="218">
        <f t="shared" si="34"/>
        <v>0</v>
      </c>
      <c r="F91" s="218">
        <f t="shared" si="35"/>
        <v>0</v>
      </c>
      <c r="G91" s="219"/>
      <c r="H91" s="219"/>
      <c r="I91" s="219"/>
      <c r="J91" s="220">
        <f>L91+O91</f>
        <v>0</v>
      </c>
      <c r="K91" s="219"/>
      <c r="L91" s="219">
        <f>M91+N91</f>
        <v>0</v>
      </c>
      <c r="M91" s="219"/>
      <c r="N91" s="219"/>
      <c r="O91" s="219"/>
      <c r="P91" s="221">
        <f t="shared" si="14"/>
        <v>0</v>
      </c>
      <c r="Q91" s="9"/>
      <c r="R91" s="9"/>
      <c r="S91" s="9"/>
      <c r="T91" s="10"/>
      <c r="U91" s="10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</row>
    <row r="92" spans="1:105" ht="38.25" customHeight="1" hidden="1" outlineLevel="1">
      <c r="A92" s="53"/>
      <c r="B92" s="61"/>
      <c r="C92" s="61"/>
      <c r="D92" s="22" t="s">
        <v>657</v>
      </c>
      <c r="E92" s="218">
        <f t="shared" si="34"/>
        <v>0</v>
      </c>
      <c r="F92" s="218">
        <f t="shared" si="35"/>
        <v>0</v>
      </c>
      <c r="G92" s="219"/>
      <c r="H92" s="219"/>
      <c r="I92" s="219"/>
      <c r="J92" s="220">
        <f>L92+O92</f>
        <v>0</v>
      </c>
      <c r="K92" s="219"/>
      <c r="L92" s="219">
        <f>M92+N92</f>
        <v>0</v>
      </c>
      <c r="M92" s="219"/>
      <c r="N92" s="219"/>
      <c r="O92" s="219"/>
      <c r="P92" s="221">
        <f t="shared" si="14"/>
        <v>0</v>
      </c>
      <c r="Q92" s="9"/>
      <c r="R92" s="9"/>
      <c r="S92" s="9"/>
      <c r="T92" s="10"/>
      <c r="U92" s="10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</row>
    <row r="93" spans="1:105" ht="55.5" customHeight="1" hidden="1" outlineLevel="1">
      <c r="A93" s="53"/>
      <c r="B93" s="61"/>
      <c r="C93" s="61"/>
      <c r="D93" s="22" t="s">
        <v>40</v>
      </c>
      <c r="E93" s="218">
        <f t="shared" si="34"/>
        <v>0</v>
      </c>
      <c r="F93" s="218">
        <f t="shared" si="35"/>
        <v>0</v>
      </c>
      <c r="G93" s="219"/>
      <c r="H93" s="219"/>
      <c r="I93" s="219"/>
      <c r="J93" s="220">
        <f>L93+O93</f>
        <v>0</v>
      </c>
      <c r="K93" s="219"/>
      <c r="L93" s="219">
        <f>M93+N93</f>
        <v>0</v>
      </c>
      <c r="M93" s="219"/>
      <c r="N93" s="219"/>
      <c r="O93" s="219"/>
      <c r="P93" s="221">
        <f t="shared" si="14"/>
        <v>0</v>
      </c>
      <c r="Q93" s="9"/>
      <c r="R93" s="9"/>
      <c r="S93" s="9"/>
      <c r="T93" s="10"/>
      <c r="U93" s="10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</row>
    <row r="94" spans="1:105" ht="25.5" customHeight="1" hidden="1" outlineLevel="1">
      <c r="A94" s="53"/>
      <c r="B94" s="61"/>
      <c r="C94" s="61"/>
      <c r="D94" s="22" t="s">
        <v>596</v>
      </c>
      <c r="E94" s="218">
        <f t="shared" si="34"/>
        <v>0</v>
      </c>
      <c r="F94" s="218">
        <f t="shared" si="35"/>
        <v>0</v>
      </c>
      <c r="G94" s="219"/>
      <c r="H94" s="219"/>
      <c r="I94" s="219"/>
      <c r="J94" s="220"/>
      <c r="K94" s="219"/>
      <c r="L94" s="219"/>
      <c r="M94" s="219"/>
      <c r="N94" s="219"/>
      <c r="O94" s="219"/>
      <c r="P94" s="221">
        <f t="shared" si="14"/>
        <v>0</v>
      </c>
      <c r="Q94" s="9"/>
      <c r="R94" s="9"/>
      <c r="S94" s="9"/>
      <c r="T94" s="10"/>
      <c r="U94" s="10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</row>
    <row r="95" spans="1:105" ht="54" customHeight="1" hidden="1" outlineLevel="1">
      <c r="A95" s="58" t="s">
        <v>353</v>
      </c>
      <c r="B95" s="100" t="s">
        <v>578</v>
      </c>
      <c r="C95" s="100" t="s">
        <v>612</v>
      </c>
      <c r="D95" s="38" t="s">
        <v>352</v>
      </c>
      <c r="E95" s="217">
        <f t="shared" si="34"/>
        <v>0</v>
      </c>
      <c r="F95" s="216">
        <f t="shared" si="35"/>
        <v>0</v>
      </c>
      <c r="G95" s="230"/>
      <c r="H95" s="229"/>
      <c r="I95" s="229"/>
      <c r="J95" s="229">
        <f>L95+O95</f>
        <v>0</v>
      </c>
      <c r="K95" s="229"/>
      <c r="L95" s="229">
        <f>M95+N95</f>
        <v>0</v>
      </c>
      <c r="M95" s="229"/>
      <c r="N95" s="229"/>
      <c r="O95" s="229"/>
      <c r="P95" s="221">
        <f t="shared" si="14"/>
        <v>0</v>
      </c>
      <c r="Q95" s="9"/>
      <c r="R95" s="9"/>
      <c r="S95" s="9"/>
      <c r="T95" s="10"/>
      <c r="U95" s="10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</row>
    <row r="96" spans="1:105" ht="76.5" customHeight="1" hidden="1" outlineLevel="1">
      <c r="A96" s="58" t="s">
        <v>354</v>
      </c>
      <c r="B96" s="59" t="s">
        <v>562</v>
      </c>
      <c r="C96" s="59" t="s">
        <v>617</v>
      </c>
      <c r="D96" s="68" t="s">
        <v>106</v>
      </c>
      <c r="E96" s="217">
        <f t="shared" si="34"/>
        <v>0</v>
      </c>
      <c r="F96" s="216">
        <f t="shared" si="35"/>
        <v>0</v>
      </c>
      <c r="G96" s="217">
        <v>0</v>
      </c>
      <c r="H96" s="217">
        <v>0</v>
      </c>
      <c r="I96" s="217">
        <v>0</v>
      </c>
      <c r="J96" s="217">
        <v>0</v>
      </c>
      <c r="K96" s="217">
        <v>0</v>
      </c>
      <c r="L96" s="217">
        <v>0</v>
      </c>
      <c r="M96" s="217">
        <v>0</v>
      </c>
      <c r="N96" s="217">
        <v>0</v>
      </c>
      <c r="O96" s="217">
        <v>0</v>
      </c>
      <c r="P96" s="221">
        <f t="shared" si="14"/>
        <v>0</v>
      </c>
      <c r="Q96" s="9"/>
      <c r="R96" s="9"/>
      <c r="S96" s="9"/>
      <c r="T96" s="10"/>
      <c r="U96" s="10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</row>
    <row r="97" spans="1:105" ht="33.75" customHeight="1" hidden="1" outlineLevel="1">
      <c r="A97" s="58" t="s">
        <v>111</v>
      </c>
      <c r="B97" s="342" t="s">
        <v>107</v>
      </c>
      <c r="C97" s="100"/>
      <c r="D97" s="101" t="s">
        <v>591</v>
      </c>
      <c r="E97" s="231">
        <f>E98</f>
        <v>0</v>
      </c>
      <c r="F97" s="231">
        <f aca="true" t="shared" si="36" ref="F97:O97">F98</f>
        <v>0</v>
      </c>
      <c r="G97" s="231">
        <f t="shared" si="36"/>
        <v>0</v>
      </c>
      <c r="H97" s="231">
        <f t="shared" si="36"/>
        <v>0</v>
      </c>
      <c r="I97" s="231">
        <f t="shared" si="36"/>
        <v>0</v>
      </c>
      <c r="J97" s="231">
        <f t="shared" si="36"/>
        <v>0</v>
      </c>
      <c r="K97" s="231">
        <f t="shared" si="36"/>
        <v>0</v>
      </c>
      <c r="L97" s="231">
        <f t="shared" si="36"/>
        <v>0</v>
      </c>
      <c r="M97" s="231">
        <f t="shared" si="36"/>
        <v>0</v>
      </c>
      <c r="N97" s="231">
        <f t="shared" si="36"/>
        <v>0</v>
      </c>
      <c r="O97" s="231">
        <f t="shared" si="36"/>
        <v>0</v>
      </c>
      <c r="P97" s="217">
        <f>P98</f>
        <v>0</v>
      </c>
      <c r="Q97" s="9"/>
      <c r="R97" s="9"/>
      <c r="S97" s="9"/>
      <c r="T97" s="10"/>
      <c r="U97" s="10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</row>
    <row r="98" spans="1:105" ht="38.25" customHeight="1" hidden="1" outlineLevel="1">
      <c r="A98" s="60" t="s">
        <v>110</v>
      </c>
      <c r="B98" s="61" t="s">
        <v>108</v>
      </c>
      <c r="C98" s="61" t="s">
        <v>613</v>
      </c>
      <c r="D98" s="22" t="s">
        <v>109</v>
      </c>
      <c r="E98" s="218">
        <f>F98+I98</f>
        <v>0</v>
      </c>
      <c r="F98" s="218">
        <f>G98+H98</f>
        <v>0</v>
      </c>
      <c r="G98" s="220"/>
      <c r="H98" s="220"/>
      <c r="I98" s="220"/>
      <c r="J98" s="220">
        <f>L98+O98</f>
        <v>0</v>
      </c>
      <c r="K98" s="219"/>
      <c r="L98" s="219">
        <f>M98+N98</f>
        <v>0</v>
      </c>
      <c r="M98" s="219"/>
      <c r="N98" s="219"/>
      <c r="O98" s="219"/>
      <c r="P98" s="221">
        <f>J98+E98</f>
        <v>0</v>
      </c>
      <c r="Q98" s="9"/>
      <c r="R98" s="9"/>
      <c r="S98" s="9"/>
      <c r="T98" s="10"/>
      <c r="U98" s="10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</row>
    <row r="99" spans="1:105" ht="15" customHeight="1" hidden="1" outlineLevel="1">
      <c r="A99" s="53"/>
      <c r="B99" s="57"/>
      <c r="C99" s="57"/>
      <c r="D99" s="40" t="s">
        <v>537</v>
      </c>
      <c r="E99" s="222">
        <f>F99+I99</f>
        <v>1500</v>
      </c>
      <c r="F99" s="222">
        <f>G99+H985+1500</f>
        <v>1500</v>
      </c>
      <c r="G99" s="227"/>
      <c r="H99" s="227"/>
      <c r="I99" s="227"/>
      <c r="J99" s="228"/>
      <c r="K99" s="227"/>
      <c r="L99" s="227"/>
      <c r="M99" s="227"/>
      <c r="N99" s="227"/>
      <c r="O99" s="227"/>
      <c r="P99" s="226">
        <f>J99+E99</f>
        <v>1500</v>
      </c>
      <c r="Q99" s="9"/>
      <c r="R99" s="9"/>
      <c r="S99" s="9"/>
      <c r="T99" s="10"/>
      <c r="U99" s="10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</row>
    <row r="100" spans="1:105" ht="15" collapsed="1">
      <c r="A100" s="64" t="s">
        <v>355</v>
      </c>
      <c r="B100" s="55"/>
      <c r="C100" s="55"/>
      <c r="D100" s="2" t="s">
        <v>511</v>
      </c>
      <c r="E100" s="215">
        <f>E101</f>
        <v>345457</v>
      </c>
      <c r="F100" s="216">
        <f aca="true" t="shared" si="37" ref="F100:N100">F101</f>
        <v>345457</v>
      </c>
      <c r="G100" s="215"/>
      <c r="H100" s="215"/>
      <c r="I100" s="215"/>
      <c r="J100" s="215">
        <f t="shared" si="37"/>
        <v>216000</v>
      </c>
      <c r="K100" s="215">
        <f>K101</f>
        <v>216000</v>
      </c>
      <c r="L100" s="215"/>
      <c r="M100" s="215"/>
      <c r="N100" s="215"/>
      <c r="O100" s="215">
        <f>O101</f>
        <v>216000</v>
      </c>
      <c r="P100" s="215">
        <f>P101</f>
        <v>561457</v>
      </c>
      <c r="Q100" s="9"/>
      <c r="R100" s="9"/>
      <c r="S100" s="9"/>
      <c r="T100" s="10"/>
      <c r="U100" s="10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</row>
    <row r="101" spans="1:105" ht="15">
      <c r="A101" s="58" t="s">
        <v>356</v>
      </c>
      <c r="B101" s="59"/>
      <c r="C101" s="59"/>
      <c r="D101" s="36" t="s">
        <v>511</v>
      </c>
      <c r="E101" s="216">
        <f>E102+E128+E160+E167+E143+E153+E157+E163+E165+E174</f>
        <v>345457</v>
      </c>
      <c r="F101" s="216">
        <f aca="true" t="shared" si="38" ref="F101:O101">F102+F128+F160+F167+F143+F153+F157+F163+F165+F174</f>
        <v>345457</v>
      </c>
      <c r="G101" s="216"/>
      <c r="H101" s="216"/>
      <c r="I101" s="216"/>
      <c r="J101" s="216">
        <f t="shared" si="38"/>
        <v>216000</v>
      </c>
      <c r="K101" s="216">
        <f t="shared" si="38"/>
        <v>216000</v>
      </c>
      <c r="L101" s="216"/>
      <c r="M101" s="216"/>
      <c r="N101" s="216"/>
      <c r="O101" s="216">
        <f t="shared" si="38"/>
        <v>216000</v>
      </c>
      <c r="P101" s="221">
        <f>J101+E101</f>
        <v>561457</v>
      </c>
      <c r="Q101" s="9"/>
      <c r="R101" s="9"/>
      <c r="S101" s="9"/>
      <c r="T101" s="10"/>
      <c r="U101" s="10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</row>
    <row r="102" spans="1:105" ht="15">
      <c r="A102" s="58" t="s">
        <v>357</v>
      </c>
      <c r="B102" s="59" t="s">
        <v>50</v>
      </c>
      <c r="C102" s="59"/>
      <c r="D102" s="73" t="s">
        <v>51</v>
      </c>
      <c r="E102" s="217">
        <f>E103+E108+E116+E123+E125</f>
        <v>310000</v>
      </c>
      <c r="F102" s="217">
        <f aca="true" t="shared" si="39" ref="F102:O102">F103+F108+F116+F123+F125</f>
        <v>310000</v>
      </c>
      <c r="G102" s="217"/>
      <c r="H102" s="217"/>
      <c r="I102" s="217"/>
      <c r="J102" s="217">
        <f t="shared" si="39"/>
        <v>216000</v>
      </c>
      <c r="K102" s="217">
        <f t="shared" si="39"/>
        <v>216000</v>
      </c>
      <c r="L102" s="217"/>
      <c r="M102" s="217"/>
      <c r="N102" s="217"/>
      <c r="O102" s="217">
        <f t="shared" si="39"/>
        <v>216000</v>
      </c>
      <c r="P102" s="221">
        <f aca="true" t="shared" si="40" ref="P102:P128">J102+E102</f>
        <v>526000</v>
      </c>
      <c r="Q102" s="9"/>
      <c r="R102" s="9"/>
      <c r="S102" s="9"/>
      <c r="T102" s="10"/>
      <c r="U102" s="10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</row>
    <row r="103" spans="1:105" ht="30" customHeight="1">
      <c r="A103" s="64" t="s">
        <v>358</v>
      </c>
      <c r="B103" s="54" t="s">
        <v>576</v>
      </c>
      <c r="C103" s="54" t="s">
        <v>618</v>
      </c>
      <c r="D103" s="199" t="s">
        <v>597</v>
      </c>
      <c r="E103" s="216">
        <f aca="true" t="shared" si="41" ref="E103:E115">F103+I103</f>
        <v>258000</v>
      </c>
      <c r="F103" s="216">
        <f>G103+H103+43000+215000</f>
        <v>258000</v>
      </c>
      <c r="G103" s="229"/>
      <c r="H103" s="229"/>
      <c r="I103" s="229"/>
      <c r="J103" s="229">
        <f aca="true" t="shared" si="42" ref="J103:J111">L103+O103</f>
        <v>178000</v>
      </c>
      <c r="K103" s="229">
        <f>115000+63000</f>
        <v>178000</v>
      </c>
      <c r="L103" s="229"/>
      <c r="M103" s="229"/>
      <c r="N103" s="229"/>
      <c r="O103" s="229">
        <f>115000+63000</f>
        <v>178000</v>
      </c>
      <c r="P103" s="221">
        <f t="shared" si="40"/>
        <v>436000</v>
      </c>
      <c r="Q103" s="9"/>
      <c r="R103" s="9"/>
      <c r="S103" s="9"/>
      <c r="T103" s="10"/>
      <c r="U103" s="10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</row>
    <row r="104" spans="1:105" ht="56.25" customHeight="1" hidden="1" outlineLevel="1">
      <c r="A104" s="53"/>
      <c r="B104" s="57"/>
      <c r="C104" s="57"/>
      <c r="D104" s="40" t="s">
        <v>525</v>
      </c>
      <c r="E104" s="222">
        <f t="shared" si="41"/>
        <v>0</v>
      </c>
      <c r="F104" s="222">
        <f>G104+H104</f>
        <v>0</v>
      </c>
      <c r="G104" s="227"/>
      <c r="H104" s="227"/>
      <c r="I104" s="227"/>
      <c r="J104" s="228">
        <f t="shared" si="42"/>
        <v>0</v>
      </c>
      <c r="K104" s="227"/>
      <c r="L104" s="227"/>
      <c r="M104" s="227"/>
      <c r="N104" s="227"/>
      <c r="O104" s="227"/>
      <c r="P104" s="226">
        <f t="shared" si="40"/>
        <v>0</v>
      </c>
      <c r="Q104" s="9"/>
      <c r="R104" s="9"/>
      <c r="S104" s="9"/>
      <c r="T104" s="10"/>
      <c r="U104" s="10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</row>
    <row r="105" spans="1:105" ht="25.5" hidden="1" outlineLevel="1">
      <c r="A105" s="53"/>
      <c r="B105" s="57"/>
      <c r="C105" s="57"/>
      <c r="D105" s="40" t="s">
        <v>69</v>
      </c>
      <c r="E105" s="222">
        <f>F105+I105</f>
        <v>0</v>
      </c>
      <c r="F105" s="222">
        <f>G105+H105</f>
        <v>0</v>
      </c>
      <c r="G105" s="228"/>
      <c r="H105" s="228"/>
      <c r="I105" s="227"/>
      <c r="J105" s="228">
        <f t="shared" si="42"/>
        <v>0</v>
      </c>
      <c r="K105" s="227"/>
      <c r="L105" s="227"/>
      <c r="M105" s="227"/>
      <c r="N105" s="227"/>
      <c r="O105" s="227"/>
      <c r="P105" s="226">
        <f t="shared" si="40"/>
        <v>0</v>
      </c>
      <c r="Q105" s="9"/>
      <c r="R105" s="9"/>
      <c r="S105" s="9"/>
      <c r="T105" s="10"/>
      <c r="U105" s="10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</row>
    <row r="106" spans="1:105" ht="51" hidden="1" outlineLevel="1">
      <c r="A106" s="53"/>
      <c r="B106" s="57"/>
      <c r="C106" s="57"/>
      <c r="D106" s="40" t="s">
        <v>0</v>
      </c>
      <c r="E106" s="222">
        <f>F106+I106</f>
        <v>0</v>
      </c>
      <c r="F106" s="222">
        <f>G106+H106</f>
        <v>0</v>
      </c>
      <c r="G106" s="228"/>
      <c r="H106" s="228"/>
      <c r="I106" s="227"/>
      <c r="J106" s="228">
        <f t="shared" si="42"/>
        <v>0</v>
      </c>
      <c r="K106" s="227"/>
      <c r="L106" s="227"/>
      <c r="M106" s="227"/>
      <c r="N106" s="227"/>
      <c r="O106" s="227"/>
      <c r="P106" s="226">
        <f t="shared" si="40"/>
        <v>0</v>
      </c>
      <c r="Q106" s="9"/>
      <c r="R106" s="9"/>
      <c r="S106" s="9"/>
      <c r="T106" s="10"/>
      <c r="U106" s="10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</row>
    <row r="107" spans="1:105" ht="15" customHeight="1" collapsed="1">
      <c r="A107" s="53"/>
      <c r="B107" s="57"/>
      <c r="C107" s="57"/>
      <c r="D107" s="40" t="s">
        <v>537</v>
      </c>
      <c r="E107" s="222">
        <f t="shared" si="41"/>
        <v>258000</v>
      </c>
      <c r="F107" s="222">
        <f>G107+H107+43000+215000</f>
        <v>258000</v>
      </c>
      <c r="G107" s="227"/>
      <c r="H107" s="227"/>
      <c r="I107" s="227"/>
      <c r="J107" s="228">
        <f t="shared" si="42"/>
        <v>178000</v>
      </c>
      <c r="K107" s="227">
        <f>115000+63000</f>
        <v>178000</v>
      </c>
      <c r="L107" s="227"/>
      <c r="M107" s="227"/>
      <c r="N107" s="227"/>
      <c r="O107" s="227">
        <f>115000+63000</f>
        <v>178000</v>
      </c>
      <c r="P107" s="226">
        <f t="shared" si="40"/>
        <v>436000</v>
      </c>
      <c r="Q107" s="9"/>
      <c r="R107" s="9"/>
      <c r="S107" s="9"/>
      <c r="T107" s="10"/>
      <c r="U107" s="10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</row>
    <row r="108" spans="1:105" ht="15" customHeight="1" hidden="1" outlineLevel="1">
      <c r="A108" s="58" t="s">
        <v>363</v>
      </c>
      <c r="B108" s="286" t="s">
        <v>362</v>
      </c>
      <c r="C108" s="54"/>
      <c r="D108" s="107" t="s">
        <v>73</v>
      </c>
      <c r="E108" s="216">
        <f aca="true" t="shared" si="43" ref="E108:O108">E109+E110</f>
        <v>52000</v>
      </c>
      <c r="F108" s="216">
        <f t="shared" si="43"/>
        <v>52000</v>
      </c>
      <c r="G108" s="216">
        <f t="shared" si="43"/>
        <v>0</v>
      </c>
      <c r="H108" s="216">
        <f t="shared" si="43"/>
        <v>0</v>
      </c>
      <c r="I108" s="216">
        <f t="shared" si="43"/>
        <v>0</v>
      </c>
      <c r="J108" s="216">
        <f t="shared" si="43"/>
        <v>38000</v>
      </c>
      <c r="K108" s="216">
        <f t="shared" si="43"/>
        <v>38000</v>
      </c>
      <c r="L108" s="216">
        <f t="shared" si="43"/>
        <v>0</v>
      </c>
      <c r="M108" s="216">
        <f t="shared" si="43"/>
        <v>0</v>
      </c>
      <c r="N108" s="216">
        <f t="shared" si="43"/>
        <v>0</v>
      </c>
      <c r="O108" s="216">
        <f t="shared" si="43"/>
        <v>38000</v>
      </c>
      <c r="P108" s="221">
        <f t="shared" si="40"/>
        <v>90000</v>
      </c>
      <c r="Q108" s="9"/>
      <c r="R108" s="9"/>
      <c r="S108" s="9"/>
      <c r="T108" s="10"/>
      <c r="U108" s="10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</row>
    <row r="109" spans="1:105" ht="25.5" collapsed="1">
      <c r="A109" s="60" t="s">
        <v>364</v>
      </c>
      <c r="B109" s="61" t="s">
        <v>361</v>
      </c>
      <c r="C109" s="61" t="s">
        <v>74</v>
      </c>
      <c r="D109" s="22" t="s">
        <v>359</v>
      </c>
      <c r="E109" s="338">
        <f t="shared" si="41"/>
        <v>52000</v>
      </c>
      <c r="F109" s="218">
        <f>G109+H109+15000+5000+32000</f>
        <v>52000</v>
      </c>
      <c r="G109" s="219"/>
      <c r="H109" s="219"/>
      <c r="I109" s="219"/>
      <c r="J109" s="220">
        <f t="shared" si="42"/>
        <v>38000</v>
      </c>
      <c r="K109" s="219">
        <v>38000</v>
      </c>
      <c r="L109" s="219"/>
      <c r="M109" s="219"/>
      <c r="N109" s="219"/>
      <c r="O109" s="219">
        <v>38000</v>
      </c>
      <c r="P109" s="221">
        <f t="shared" si="40"/>
        <v>90000</v>
      </c>
      <c r="Q109" s="9"/>
      <c r="R109" s="9"/>
      <c r="S109" s="9"/>
      <c r="T109" s="10"/>
      <c r="U109" s="10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</row>
    <row r="110" spans="1:105" ht="17.25" customHeight="1" hidden="1" outlineLevel="2">
      <c r="A110" s="60" t="s">
        <v>101</v>
      </c>
      <c r="B110" s="61" t="s">
        <v>102</v>
      </c>
      <c r="C110" s="61" t="s">
        <v>360</v>
      </c>
      <c r="D110" s="22" t="s">
        <v>103</v>
      </c>
      <c r="E110" s="218">
        <f>F110+I110</f>
        <v>0</v>
      </c>
      <c r="F110" s="218">
        <f>G110+H110</f>
        <v>0</v>
      </c>
      <c r="G110" s="219"/>
      <c r="H110" s="219"/>
      <c r="I110" s="219"/>
      <c r="J110" s="220"/>
      <c r="K110" s="219"/>
      <c r="L110" s="219"/>
      <c r="M110" s="219"/>
      <c r="N110" s="219"/>
      <c r="O110" s="219"/>
      <c r="P110" s="221">
        <f t="shared" si="40"/>
        <v>0</v>
      </c>
      <c r="Q110" s="9"/>
      <c r="R110" s="9"/>
      <c r="S110" s="9"/>
      <c r="T110" s="10"/>
      <c r="U110" s="10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</row>
    <row r="111" spans="1:105" ht="15" customHeight="1" collapsed="1">
      <c r="A111" s="53"/>
      <c r="B111" s="57"/>
      <c r="C111" s="57"/>
      <c r="D111" s="40" t="s">
        <v>537</v>
      </c>
      <c r="E111" s="222">
        <f t="shared" si="41"/>
        <v>52000</v>
      </c>
      <c r="F111" s="222">
        <f>G111+H111+15000+5000+32000</f>
        <v>52000</v>
      </c>
      <c r="G111" s="227"/>
      <c r="H111" s="227"/>
      <c r="I111" s="227"/>
      <c r="J111" s="228">
        <f t="shared" si="42"/>
        <v>38000</v>
      </c>
      <c r="K111" s="227">
        <v>38000</v>
      </c>
      <c r="L111" s="227"/>
      <c r="M111" s="227"/>
      <c r="N111" s="227"/>
      <c r="O111" s="227">
        <v>38000</v>
      </c>
      <c r="P111" s="226">
        <f t="shared" si="40"/>
        <v>90000</v>
      </c>
      <c r="Q111" s="9"/>
      <c r="R111" s="9"/>
      <c r="S111" s="9"/>
      <c r="T111" s="10"/>
      <c r="U111" s="10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</row>
    <row r="112" spans="1:105" ht="25.5" customHeight="1" hidden="1" outlineLevel="2" collapsed="1">
      <c r="A112" s="53"/>
      <c r="B112" s="57"/>
      <c r="C112" s="57"/>
      <c r="D112" s="40" t="s">
        <v>69</v>
      </c>
      <c r="E112" s="222">
        <f t="shared" si="41"/>
        <v>0</v>
      </c>
      <c r="F112" s="218">
        <f aca="true" t="shared" si="44" ref="F112:F117">G112+H112</f>
        <v>0</v>
      </c>
      <c r="G112" s="227"/>
      <c r="H112" s="227"/>
      <c r="I112" s="227"/>
      <c r="J112" s="228"/>
      <c r="K112" s="227"/>
      <c r="L112" s="227"/>
      <c r="M112" s="227"/>
      <c r="N112" s="227"/>
      <c r="O112" s="227"/>
      <c r="P112" s="226">
        <f t="shared" si="40"/>
        <v>0</v>
      </c>
      <c r="Q112" s="9"/>
      <c r="R112" s="9"/>
      <c r="S112" s="9"/>
      <c r="T112" s="10"/>
      <c r="U112" s="10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</row>
    <row r="113" spans="1:105" ht="25.5" customHeight="1" hidden="1" outlineLevel="2">
      <c r="A113" s="53"/>
      <c r="B113" s="57"/>
      <c r="C113" s="57"/>
      <c r="D113" s="40" t="s">
        <v>658</v>
      </c>
      <c r="E113" s="222">
        <f>F113+I113</f>
        <v>0</v>
      </c>
      <c r="F113" s="218">
        <f t="shared" si="44"/>
        <v>0</v>
      </c>
      <c r="G113" s="227"/>
      <c r="H113" s="227"/>
      <c r="I113" s="227"/>
      <c r="J113" s="228"/>
      <c r="K113" s="227"/>
      <c r="L113" s="227"/>
      <c r="M113" s="227"/>
      <c r="N113" s="227"/>
      <c r="O113" s="227"/>
      <c r="P113" s="226"/>
      <c r="Q113" s="9"/>
      <c r="R113" s="9"/>
      <c r="S113" s="9"/>
      <c r="T113" s="10"/>
      <c r="U113" s="10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</row>
    <row r="114" spans="1:105" ht="15" customHeight="1" hidden="1" outlineLevel="2">
      <c r="A114" s="53"/>
      <c r="B114" s="57"/>
      <c r="C114" s="57"/>
      <c r="D114" s="40" t="s">
        <v>537</v>
      </c>
      <c r="E114" s="222">
        <f t="shared" si="41"/>
        <v>0</v>
      </c>
      <c r="F114" s="218">
        <f t="shared" si="44"/>
        <v>0</v>
      </c>
      <c r="G114" s="227"/>
      <c r="H114" s="227">
        <f>836.6-836.6</f>
        <v>0</v>
      </c>
      <c r="I114" s="227"/>
      <c r="J114" s="228">
        <f>L114+O114</f>
        <v>0</v>
      </c>
      <c r="K114" s="227"/>
      <c r="L114" s="227"/>
      <c r="M114" s="227"/>
      <c r="N114" s="227"/>
      <c r="O114" s="227"/>
      <c r="P114" s="226">
        <f t="shared" si="40"/>
        <v>0</v>
      </c>
      <c r="Q114" s="9"/>
      <c r="R114" s="9"/>
      <c r="S114" s="9"/>
      <c r="T114" s="10"/>
      <c r="U114" s="10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</row>
    <row r="115" spans="1:105" ht="15" customHeight="1" hidden="1" outlineLevel="2">
      <c r="A115" s="53"/>
      <c r="B115" s="57"/>
      <c r="C115" s="57"/>
      <c r="D115" s="40" t="s">
        <v>39</v>
      </c>
      <c r="E115" s="222">
        <f t="shared" si="41"/>
        <v>0</v>
      </c>
      <c r="F115" s="218">
        <f t="shared" si="44"/>
        <v>0</v>
      </c>
      <c r="G115" s="227"/>
      <c r="H115" s="227"/>
      <c r="I115" s="227"/>
      <c r="J115" s="228"/>
      <c r="K115" s="227"/>
      <c r="L115" s="227"/>
      <c r="M115" s="227"/>
      <c r="N115" s="227"/>
      <c r="O115" s="227"/>
      <c r="P115" s="226">
        <f>J115+E115</f>
        <v>0</v>
      </c>
      <c r="Q115" s="9"/>
      <c r="R115" s="9"/>
      <c r="S115" s="9"/>
      <c r="T115" s="10"/>
      <c r="U115" s="10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</row>
    <row r="116" spans="1:105" ht="23.25" customHeight="1" hidden="1" outlineLevel="2" collapsed="1">
      <c r="A116" s="64" t="s">
        <v>367</v>
      </c>
      <c r="B116" s="290" t="s">
        <v>366</v>
      </c>
      <c r="C116" s="17"/>
      <c r="D116" s="38" t="s">
        <v>365</v>
      </c>
      <c r="E116" s="217">
        <f>E118</f>
        <v>0</v>
      </c>
      <c r="F116" s="217">
        <f>F118</f>
        <v>0</v>
      </c>
      <c r="G116" s="217">
        <f aca="true" t="shared" si="45" ref="G116:O116">G118</f>
        <v>0</v>
      </c>
      <c r="H116" s="217">
        <f t="shared" si="45"/>
        <v>0</v>
      </c>
      <c r="I116" s="217">
        <f t="shared" si="45"/>
        <v>0</v>
      </c>
      <c r="J116" s="217">
        <f t="shared" si="45"/>
        <v>0</v>
      </c>
      <c r="K116" s="217">
        <f>K118</f>
        <v>0</v>
      </c>
      <c r="L116" s="217">
        <f t="shared" si="45"/>
        <v>0</v>
      </c>
      <c r="M116" s="217">
        <f t="shared" si="45"/>
        <v>0</v>
      </c>
      <c r="N116" s="217">
        <f t="shared" si="45"/>
        <v>0</v>
      </c>
      <c r="O116" s="217">
        <f t="shared" si="45"/>
        <v>0</v>
      </c>
      <c r="P116" s="221">
        <f>J116+E116</f>
        <v>0</v>
      </c>
      <c r="Q116" s="9"/>
      <c r="R116" s="9"/>
      <c r="S116" s="9"/>
      <c r="T116" s="10"/>
      <c r="U116" s="10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</row>
    <row r="117" spans="1:105" ht="39" customHeight="1" hidden="1" outlineLevel="2">
      <c r="A117" s="53"/>
      <c r="B117" s="57"/>
      <c r="C117" s="57"/>
      <c r="D117" s="40"/>
      <c r="E117" s="223"/>
      <c r="F117" s="218">
        <f t="shared" si="44"/>
        <v>0</v>
      </c>
      <c r="G117" s="227"/>
      <c r="H117" s="227"/>
      <c r="I117" s="227"/>
      <c r="J117" s="228"/>
      <c r="K117" s="227"/>
      <c r="L117" s="227"/>
      <c r="M117" s="227"/>
      <c r="N117" s="227"/>
      <c r="O117" s="227"/>
      <c r="P117" s="226">
        <f t="shared" si="40"/>
        <v>0</v>
      </c>
      <c r="Q117" s="9"/>
      <c r="R117" s="9"/>
      <c r="S117" s="9"/>
      <c r="T117" s="10"/>
      <c r="U117" s="10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</row>
    <row r="118" spans="1:105" ht="41.25" customHeight="1" hidden="1" outlineLevel="1" collapsed="1">
      <c r="A118" s="60" t="s">
        <v>370</v>
      </c>
      <c r="B118" s="61" t="s">
        <v>369</v>
      </c>
      <c r="C118" s="61" t="s">
        <v>633</v>
      </c>
      <c r="D118" s="95" t="s">
        <v>368</v>
      </c>
      <c r="E118" s="338">
        <f aca="true" t="shared" si="46" ref="E118:E127">F118+I118</f>
        <v>0</v>
      </c>
      <c r="F118" s="218">
        <f>G118+H118</f>
        <v>0</v>
      </c>
      <c r="G118" s="215"/>
      <c r="H118" s="215"/>
      <c r="I118" s="215"/>
      <c r="J118" s="229"/>
      <c r="K118" s="215"/>
      <c r="L118" s="215"/>
      <c r="M118" s="215"/>
      <c r="N118" s="215"/>
      <c r="O118" s="215"/>
      <c r="P118" s="302">
        <f t="shared" si="40"/>
        <v>0</v>
      </c>
      <c r="Q118" s="9"/>
      <c r="R118" s="9"/>
      <c r="S118" s="9"/>
      <c r="T118" s="10"/>
      <c r="U118" s="10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</row>
    <row r="119" spans="1:105" ht="51" hidden="1" outlineLevel="1">
      <c r="A119" s="53"/>
      <c r="B119" s="57"/>
      <c r="C119" s="57"/>
      <c r="D119" s="40" t="s">
        <v>525</v>
      </c>
      <c r="E119" s="222">
        <f t="shared" si="46"/>
        <v>0</v>
      </c>
      <c r="F119" s="222">
        <f>G119+H119</f>
        <v>0</v>
      </c>
      <c r="G119" s="227"/>
      <c r="H119" s="227"/>
      <c r="I119" s="227"/>
      <c r="J119" s="228"/>
      <c r="K119" s="227"/>
      <c r="L119" s="227"/>
      <c r="M119" s="227"/>
      <c r="N119" s="227"/>
      <c r="O119" s="227"/>
      <c r="P119" s="226">
        <f t="shared" si="40"/>
        <v>0</v>
      </c>
      <c r="Q119" s="9"/>
      <c r="R119" s="9"/>
      <c r="S119" s="9"/>
      <c r="T119" s="10"/>
      <c r="U119" s="10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</row>
    <row r="120" spans="1:105" ht="38.25" customHeight="1" hidden="1" outlineLevel="3">
      <c r="A120" s="53"/>
      <c r="B120" s="57"/>
      <c r="C120" s="57"/>
      <c r="D120" s="40" t="s">
        <v>517</v>
      </c>
      <c r="E120" s="304">
        <f t="shared" si="46"/>
        <v>0</v>
      </c>
      <c r="F120" s="304"/>
      <c r="G120" s="227"/>
      <c r="H120" s="227"/>
      <c r="I120" s="227"/>
      <c r="J120" s="228"/>
      <c r="K120" s="227"/>
      <c r="L120" s="227"/>
      <c r="M120" s="227"/>
      <c r="N120" s="227"/>
      <c r="O120" s="227"/>
      <c r="P120" s="306">
        <f t="shared" si="40"/>
        <v>0</v>
      </c>
      <c r="Q120" s="9"/>
      <c r="R120" s="9"/>
      <c r="S120" s="9"/>
      <c r="T120" s="10"/>
      <c r="U120" s="10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</row>
    <row r="121" spans="1:105" ht="54" customHeight="1" hidden="1" outlineLevel="3">
      <c r="A121" s="53"/>
      <c r="B121" s="57"/>
      <c r="C121" s="57"/>
      <c r="D121" s="40" t="s">
        <v>533</v>
      </c>
      <c r="E121" s="222">
        <f>F121+I121</f>
        <v>0</v>
      </c>
      <c r="F121" s="222">
        <f>G121+H121</f>
        <v>0</v>
      </c>
      <c r="G121" s="227"/>
      <c r="H121" s="227"/>
      <c r="I121" s="227"/>
      <c r="J121" s="228"/>
      <c r="K121" s="227"/>
      <c r="L121" s="227"/>
      <c r="M121" s="227"/>
      <c r="N121" s="227"/>
      <c r="O121" s="227"/>
      <c r="P121" s="226">
        <f t="shared" si="40"/>
        <v>0</v>
      </c>
      <c r="Q121" s="9"/>
      <c r="R121" s="9"/>
      <c r="S121" s="9"/>
      <c r="T121" s="10"/>
      <c r="U121" s="10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</row>
    <row r="122" spans="1:105" ht="15" customHeight="1" hidden="1" outlineLevel="3">
      <c r="A122" s="53"/>
      <c r="B122" s="57"/>
      <c r="C122" s="57"/>
      <c r="D122" s="40" t="s">
        <v>537</v>
      </c>
      <c r="E122" s="222">
        <f t="shared" si="46"/>
        <v>0</v>
      </c>
      <c r="F122" s="222">
        <f>G122+H122</f>
        <v>0</v>
      </c>
      <c r="G122" s="227"/>
      <c r="H122" s="227"/>
      <c r="I122" s="227"/>
      <c r="J122" s="228">
        <f>L122+O122</f>
        <v>0</v>
      </c>
      <c r="K122" s="227"/>
      <c r="L122" s="227"/>
      <c r="M122" s="227"/>
      <c r="N122" s="227"/>
      <c r="O122" s="227"/>
      <c r="P122" s="226">
        <f t="shared" si="40"/>
        <v>0</v>
      </c>
      <c r="Q122" s="9"/>
      <c r="R122" s="9"/>
      <c r="S122" s="9"/>
      <c r="T122" s="10"/>
      <c r="U122" s="10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</row>
    <row r="123" spans="1:105" ht="15" customHeight="1" hidden="1" outlineLevel="3">
      <c r="A123" s="64" t="s">
        <v>112</v>
      </c>
      <c r="B123" s="54" t="s">
        <v>113</v>
      </c>
      <c r="C123" s="54"/>
      <c r="D123" s="107" t="s">
        <v>114</v>
      </c>
      <c r="E123" s="216">
        <f t="shared" si="46"/>
        <v>0</v>
      </c>
      <c r="F123" s="216">
        <f>G123+H123+F124</f>
        <v>0</v>
      </c>
      <c r="G123" s="216"/>
      <c r="H123" s="216"/>
      <c r="I123" s="216"/>
      <c r="J123" s="229"/>
      <c r="K123" s="216"/>
      <c r="L123" s="216"/>
      <c r="M123" s="216"/>
      <c r="N123" s="216"/>
      <c r="O123" s="216"/>
      <c r="P123" s="229">
        <f t="shared" si="40"/>
        <v>0</v>
      </c>
      <c r="Q123" s="9"/>
      <c r="R123" s="9"/>
      <c r="S123" s="9"/>
      <c r="T123" s="10"/>
      <c r="U123" s="10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</row>
    <row r="124" spans="1:105" ht="33" customHeight="1" hidden="1" outlineLevel="3">
      <c r="A124" s="60" t="s">
        <v>117</v>
      </c>
      <c r="B124" s="61" t="s">
        <v>116</v>
      </c>
      <c r="C124" s="61" t="s">
        <v>633</v>
      </c>
      <c r="D124" s="95" t="s">
        <v>118</v>
      </c>
      <c r="E124" s="218">
        <f>F124</f>
        <v>0</v>
      </c>
      <c r="F124" s="218">
        <f>G124+H124+862.9-862.9</f>
        <v>0</v>
      </c>
      <c r="G124" s="218"/>
      <c r="H124" s="218"/>
      <c r="I124" s="218"/>
      <c r="J124" s="220"/>
      <c r="K124" s="218"/>
      <c r="L124" s="218"/>
      <c r="M124" s="218"/>
      <c r="N124" s="218"/>
      <c r="O124" s="218"/>
      <c r="P124" s="220">
        <f t="shared" si="40"/>
        <v>0</v>
      </c>
      <c r="Q124" s="9"/>
      <c r="R124" s="9"/>
      <c r="S124" s="9"/>
      <c r="T124" s="10"/>
      <c r="U124" s="10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</row>
    <row r="125" spans="1:105" ht="33" customHeight="1" hidden="1" outlineLevel="3" collapsed="1">
      <c r="A125" s="64" t="s">
        <v>367</v>
      </c>
      <c r="B125" s="286" t="s">
        <v>366</v>
      </c>
      <c r="C125" s="54"/>
      <c r="D125" s="107" t="s">
        <v>506</v>
      </c>
      <c r="E125" s="216">
        <f>F125+I125</f>
        <v>0</v>
      </c>
      <c r="F125" s="216">
        <f>G125+H125+F126</f>
        <v>0</v>
      </c>
      <c r="G125" s="216"/>
      <c r="H125" s="216"/>
      <c r="I125" s="216"/>
      <c r="J125" s="229"/>
      <c r="K125" s="216"/>
      <c r="L125" s="216"/>
      <c r="M125" s="216"/>
      <c r="N125" s="216"/>
      <c r="O125" s="216"/>
      <c r="P125" s="229">
        <f t="shared" si="40"/>
        <v>0</v>
      </c>
      <c r="Q125" s="9"/>
      <c r="R125" s="9"/>
      <c r="S125" s="9"/>
      <c r="T125" s="10"/>
      <c r="U125" s="10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</row>
    <row r="126" spans="1:105" ht="33" customHeight="1" hidden="1" outlineLevel="3" collapsed="1">
      <c r="A126" s="60" t="s">
        <v>659</v>
      </c>
      <c r="B126" s="61" t="s">
        <v>660</v>
      </c>
      <c r="C126" s="61" t="s">
        <v>633</v>
      </c>
      <c r="D126" s="95" t="s">
        <v>661</v>
      </c>
      <c r="E126" s="218">
        <f>F126</f>
        <v>0</v>
      </c>
      <c r="F126" s="218">
        <f>G126+H126</f>
        <v>0</v>
      </c>
      <c r="G126" s="219"/>
      <c r="H126" s="219"/>
      <c r="I126" s="218"/>
      <c r="J126" s="220"/>
      <c r="K126" s="218"/>
      <c r="L126" s="218"/>
      <c r="M126" s="218"/>
      <c r="N126" s="218"/>
      <c r="O126" s="218"/>
      <c r="P126" s="220">
        <f t="shared" si="40"/>
        <v>0</v>
      </c>
      <c r="Q126" s="9"/>
      <c r="R126" s="9"/>
      <c r="S126" s="9"/>
      <c r="T126" s="10"/>
      <c r="U126" s="10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</row>
    <row r="127" spans="1:105" ht="51" hidden="1" outlineLevel="3">
      <c r="A127" s="53"/>
      <c r="B127" s="57"/>
      <c r="C127" s="57"/>
      <c r="D127" s="40" t="s">
        <v>115</v>
      </c>
      <c r="E127" s="222">
        <f t="shared" si="46"/>
        <v>0</v>
      </c>
      <c r="F127" s="222">
        <f>G127+H127</f>
        <v>0</v>
      </c>
      <c r="G127" s="227"/>
      <c r="H127" s="227"/>
      <c r="I127" s="227"/>
      <c r="J127" s="228">
        <f>L127+O127</f>
        <v>0</v>
      </c>
      <c r="K127" s="227"/>
      <c r="L127" s="227"/>
      <c r="M127" s="227"/>
      <c r="N127" s="227"/>
      <c r="O127" s="227"/>
      <c r="P127" s="226">
        <f t="shared" si="40"/>
        <v>0</v>
      </c>
      <c r="Q127" s="9"/>
      <c r="R127" s="9"/>
      <c r="S127" s="9"/>
      <c r="T127" s="10"/>
      <c r="U127" s="10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</row>
    <row r="128" spans="1:105" ht="15" hidden="1" outlineLevel="3">
      <c r="A128" s="64" t="s">
        <v>371</v>
      </c>
      <c r="B128" s="114" t="s">
        <v>239</v>
      </c>
      <c r="C128" s="66"/>
      <c r="D128" s="115" t="s">
        <v>240</v>
      </c>
      <c r="E128" s="216">
        <f aca="true" t="shared" si="47" ref="E128:O128">E129+E132+E139</f>
        <v>0</v>
      </c>
      <c r="F128" s="216">
        <f t="shared" si="47"/>
        <v>0</v>
      </c>
      <c r="G128" s="216">
        <f t="shared" si="47"/>
        <v>0</v>
      </c>
      <c r="H128" s="216">
        <f t="shared" si="47"/>
        <v>0</v>
      </c>
      <c r="I128" s="216">
        <f t="shared" si="47"/>
        <v>0</v>
      </c>
      <c r="J128" s="216">
        <f t="shared" si="47"/>
        <v>0</v>
      </c>
      <c r="K128" s="216">
        <f>K129+K132+K139</f>
        <v>0</v>
      </c>
      <c r="L128" s="216">
        <f t="shared" si="47"/>
        <v>0</v>
      </c>
      <c r="M128" s="216">
        <f t="shared" si="47"/>
        <v>0</v>
      </c>
      <c r="N128" s="216">
        <f t="shared" si="47"/>
        <v>0</v>
      </c>
      <c r="O128" s="216">
        <f t="shared" si="47"/>
        <v>0</v>
      </c>
      <c r="P128" s="221">
        <f t="shared" si="40"/>
        <v>0</v>
      </c>
      <c r="Q128" s="9"/>
      <c r="R128" s="9"/>
      <c r="S128" s="9"/>
      <c r="T128" s="10"/>
      <c r="U128" s="10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</row>
    <row r="129" spans="1:105" ht="30.75" customHeight="1" hidden="1" outlineLevel="3">
      <c r="A129" s="58" t="s">
        <v>372</v>
      </c>
      <c r="B129" s="339" t="s">
        <v>46</v>
      </c>
      <c r="C129" s="59"/>
      <c r="D129" s="70" t="s">
        <v>598</v>
      </c>
      <c r="E129" s="217">
        <f>E130</f>
        <v>0</v>
      </c>
      <c r="F129" s="217">
        <f aca="true" t="shared" si="48" ref="F129:O129">F130</f>
        <v>0</v>
      </c>
      <c r="G129" s="217">
        <f t="shared" si="48"/>
        <v>0</v>
      </c>
      <c r="H129" s="217">
        <f t="shared" si="48"/>
        <v>0</v>
      </c>
      <c r="I129" s="217">
        <f t="shared" si="48"/>
        <v>0</v>
      </c>
      <c r="J129" s="217">
        <f t="shared" si="48"/>
        <v>0</v>
      </c>
      <c r="K129" s="217">
        <f t="shared" si="48"/>
        <v>0</v>
      </c>
      <c r="L129" s="217">
        <f t="shared" si="48"/>
        <v>0</v>
      </c>
      <c r="M129" s="217">
        <f t="shared" si="48"/>
        <v>0</v>
      </c>
      <c r="N129" s="217">
        <f t="shared" si="48"/>
        <v>0</v>
      </c>
      <c r="O129" s="217">
        <f t="shared" si="48"/>
        <v>0</v>
      </c>
      <c r="P129" s="216">
        <f>P130</f>
        <v>0</v>
      </c>
      <c r="Q129" s="71"/>
      <c r="R129" s="71"/>
      <c r="S129" s="9"/>
      <c r="T129" s="10"/>
      <c r="U129" s="10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</row>
    <row r="130" spans="1:105" ht="25.5" customHeight="1" hidden="1" outlineLevel="3">
      <c r="A130" s="60" t="s">
        <v>373</v>
      </c>
      <c r="B130" s="61" t="s">
        <v>48</v>
      </c>
      <c r="C130" s="61" t="s">
        <v>612</v>
      </c>
      <c r="D130" s="21" t="s">
        <v>599</v>
      </c>
      <c r="E130" s="218">
        <f>F130+I130</f>
        <v>0</v>
      </c>
      <c r="F130" s="218">
        <f aca="true" t="shared" si="49" ref="F130:F138">G130+H130</f>
        <v>0</v>
      </c>
      <c r="G130" s="219"/>
      <c r="H130" s="219"/>
      <c r="I130" s="219"/>
      <c r="J130" s="220">
        <f>L130+O130</f>
        <v>0</v>
      </c>
      <c r="K130" s="219">
        <f>3.5+0.3+1+2+1+2+2.5+-12.3</f>
        <v>0</v>
      </c>
      <c r="L130" s="219">
        <f>M130+N130</f>
        <v>0</v>
      </c>
      <c r="M130" s="219"/>
      <c r="N130" s="219"/>
      <c r="O130" s="219">
        <f>3.5+0.3+1+2+1+2+2.5+-12.3</f>
        <v>0</v>
      </c>
      <c r="P130" s="221">
        <f aca="true" t="shared" si="50" ref="P130:P208">J130+E130</f>
        <v>0</v>
      </c>
      <c r="Q130" s="9"/>
      <c r="R130" s="9"/>
      <c r="S130" s="9"/>
      <c r="T130" s="10"/>
      <c r="U130" s="10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</row>
    <row r="131" spans="1:105" ht="15" customHeight="1" hidden="1" outlineLevel="3">
      <c r="A131" s="53"/>
      <c r="B131" s="57"/>
      <c r="C131" s="57"/>
      <c r="D131" s="40" t="s">
        <v>537</v>
      </c>
      <c r="E131" s="222">
        <f>F131+I131</f>
        <v>0</v>
      </c>
      <c r="F131" s="218">
        <f t="shared" si="49"/>
        <v>0</v>
      </c>
      <c r="G131" s="227"/>
      <c r="H131" s="227"/>
      <c r="I131" s="227"/>
      <c r="J131" s="228">
        <f>L131+O131</f>
        <v>0</v>
      </c>
      <c r="K131" s="228">
        <f>3.5+0.3+1+2+1+2+2.5+-12.3</f>
        <v>0</v>
      </c>
      <c r="L131" s="227"/>
      <c r="M131" s="227"/>
      <c r="N131" s="227"/>
      <c r="O131" s="228">
        <f>3.5+0.3+1+2+1+2+2.5+-12.3</f>
        <v>0</v>
      </c>
      <c r="P131" s="226">
        <f t="shared" si="50"/>
        <v>0</v>
      </c>
      <c r="Q131" s="9"/>
      <c r="R131" s="9"/>
      <c r="S131" s="9"/>
      <c r="T131" s="10"/>
      <c r="U131" s="10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</row>
    <row r="132" spans="1:105" ht="27" customHeight="1" hidden="1" outlineLevel="3">
      <c r="A132" s="58" t="s">
        <v>375</v>
      </c>
      <c r="B132" s="288" t="s">
        <v>374</v>
      </c>
      <c r="C132" s="59"/>
      <c r="D132" s="72" t="s">
        <v>600</v>
      </c>
      <c r="E132" s="217">
        <f>E133+E136</f>
        <v>0</v>
      </c>
      <c r="F132" s="218">
        <f>G132+H132</f>
        <v>0</v>
      </c>
      <c r="G132" s="217">
        <f aca="true" t="shared" si="51" ref="G132:O132">G133+G136</f>
        <v>0</v>
      </c>
      <c r="H132" s="217">
        <f t="shared" si="51"/>
        <v>0</v>
      </c>
      <c r="I132" s="217">
        <f t="shared" si="51"/>
        <v>0</v>
      </c>
      <c r="J132" s="217">
        <f t="shared" si="51"/>
        <v>0</v>
      </c>
      <c r="K132" s="217">
        <f>K133+K136</f>
        <v>0</v>
      </c>
      <c r="L132" s="217">
        <f t="shared" si="51"/>
        <v>0</v>
      </c>
      <c r="M132" s="217">
        <f t="shared" si="51"/>
        <v>0</v>
      </c>
      <c r="N132" s="217">
        <f t="shared" si="51"/>
        <v>0</v>
      </c>
      <c r="O132" s="217">
        <f t="shared" si="51"/>
        <v>0</v>
      </c>
      <c r="P132" s="221">
        <f t="shared" si="50"/>
        <v>0</v>
      </c>
      <c r="Q132" s="9"/>
      <c r="R132" s="9"/>
      <c r="S132" s="9"/>
      <c r="T132" s="10"/>
      <c r="U132" s="10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</row>
    <row r="133" spans="1:105" ht="27" customHeight="1" hidden="1" outlineLevel="1" collapsed="1">
      <c r="A133" s="60" t="s">
        <v>378</v>
      </c>
      <c r="B133" s="61" t="s">
        <v>376</v>
      </c>
      <c r="C133" s="61" t="s">
        <v>612</v>
      </c>
      <c r="D133" s="22" t="s">
        <v>377</v>
      </c>
      <c r="E133" s="218">
        <f>F133+I133</f>
        <v>0</v>
      </c>
      <c r="F133" s="218">
        <f>G133+H133</f>
        <v>0</v>
      </c>
      <c r="G133" s="219"/>
      <c r="H133" s="219"/>
      <c r="I133" s="219"/>
      <c r="J133" s="220">
        <f>L133+O133</f>
        <v>0</v>
      </c>
      <c r="K133" s="219"/>
      <c r="L133" s="219">
        <f>M133+N133</f>
        <v>0</v>
      </c>
      <c r="M133" s="219"/>
      <c r="N133" s="219"/>
      <c r="O133" s="219"/>
      <c r="P133" s="221">
        <f t="shared" si="50"/>
        <v>0</v>
      </c>
      <c r="Q133" s="9"/>
      <c r="R133" s="9"/>
      <c r="S133" s="9"/>
      <c r="T133" s="10"/>
      <c r="U133" s="10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</row>
    <row r="134" spans="1:105" ht="22.5" customHeight="1" hidden="1" outlineLevel="4">
      <c r="A134" s="53"/>
      <c r="B134" s="74"/>
      <c r="C134" s="86"/>
      <c r="D134" s="40" t="s">
        <v>537</v>
      </c>
      <c r="E134" s="222">
        <f>F134+I134</f>
        <v>0</v>
      </c>
      <c r="F134" s="218">
        <f t="shared" si="49"/>
        <v>0</v>
      </c>
      <c r="G134" s="228"/>
      <c r="H134" s="222"/>
      <c r="I134" s="222"/>
      <c r="J134" s="228">
        <f>L134+O134</f>
        <v>0</v>
      </c>
      <c r="K134" s="228"/>
      <c r="L134" s="228">
        <f>M134+N134</f>
        <v>0</v>
      </c>
      <c r="M134" s="228"/>
      <c r="N134" s="228"/>
      <c r="O134" s="228"/>
      <c r="P134" s="226">
        <f t="shared" si="50"/>
        <v>0</v>
      </c>
      <c r="Q134" s="9"/>
      <c r="R134" s="9"/>
      <c r="S134" s="9"/>
      <c r="T134" s="10"/>
      <c r="U134" s="10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</row>
    <row r="135" spans="1:105" ht="22.5" customHeight="1" hidden="1" outlineLevel="4">
      <c r="A135" s="53"/>
      <c r="B135" s="57"/>
      <c r="C135" s="57"/>
      <c r="D135" s="40" t="s">
        <v>39</v>
      </c>
      <c r="E135" s="222">
        <f>F135+I135</f>
        <v>0</v>
      </c>
      <c r="F135" s="218">
        <f t="shared" si="49"/>
        <v>0</v>
      </c>
      <c r="G135" s="227"/>
      <c r="H135" s="227"/>
      <c r="I135" s="227"/>
      <c r="J135" s="228"/>
      <c r="K135" s="227"/>
      <c r="L135" s="227"/>
      <c r="M135" s="227"/>
      <c r="N135" s="227"/>
      <c r="O135" s="227"/>
      <c r="P135" s="226">
        <f t="shared" si="50"/>
        <v>0</v>
      </c>
      <c r="Q135" s="9"/>
      <c r="R135" s="9"/>
      <c r="S135" s="9"/>
      <c r="T135" s="10"/>
      <c r="U135" s="10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</row>
    <row r="136" spans="1:105" ht="29.25" customHeight="1" hidden="1" outlineLevel="4">
      <c r="A136" s="60" t="s">
        <v>380</v>
      </c>
      <c r="B136" s="61" t="s">
        <v>379</v>
      </c>
      <c r="C136" s="61" t="s">
        <v>612</v>
      </c>
      <c r="D136" s="22" t="s">
        <v>634</v>
      </c>
      <c r="E136" s="218">
        <f>G136+H136</f>
        <v>0</v>
      </c>
      <c r="F136" s="218">
        <f t="shared" si="49"/>
        <v>0</v>
      </c>
      <c r="G136" s="219"/>
      <c r="H136" s="219"/>
      <c r="I136" s="219"/>
      <c r="J136" s="220">
        <f>L136+O136</f>
        <v>0</v>
      </c>
      <c r="K136" s="219"/>
      <c r="L136" s="219">
        <f>M136+N136</f>
        <v>0</v>
      </c>
      <c r="M136" s="219"/>
      <c r="N136" s="219"/>
      <c r="O136" s="219"/>
      <c r="P136" s="221">
        <f t="shared" si="50"/>
        <v>0</v>
      </c>
      <c r="Q136" s="9"/>
      <c r="R136" s="9"/>
      <c r="S136" s="9"/>
      <c r="T136" s="10"/>
      <c r="U136" s="10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</row>
    <row r="137" spans="1:105" ht="15" customHeight="1" hidden="1" outlineLevel="4">
      <c r="A137" s="58" t="s">
        <v>382</v>
      </c>
      <c r="B137" s="59" t="s">
        <v>577</v>
      </c>
      <c r="C137" s="61"/>
      <c r="D137" s="194" t="s">
        <v>381</v>
      </c>
      <c r="E137" s="218"/>
      <c r="F137" s="218">
        <f t="shared" si="49"/>
        <v>0</v>
      </c>
      <c r="G137" s="219"/>
      <c r="H137" s="219"/>
      <c r="I137" s="219"/>
      <c r="J137" s="220"/>
      <c r="K137" s="219"/>
      <c r="L137" s="219"/>
      <c r="M137" s="219"/>
      <c r="N137" s="219"/>
      <c r="O137" s="219"/>
      <c r="P137" s="221"/>
      <c r="Q137" s="9"/>
      <c r="R137" s="9"/>
      <c r="S137" s="9"/>
      <c r="T137" s="10"/>
      <c r="U137" s="10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</row>
    <row r="138" spans="1:105" ht="24" customHeight="1" hidden="1" outlineLevel="4">
      <c r="A138" s="60" t="s">
        <v>385</v>
      </c>
      <c r="B138" s="61" t="s">
        <v>383</v>
      </c>
      <c r="C138" s="61" t="s">
        <v>612</v>
      </c>
      <c r="D138" s="22" t="s">
        <v>384</v>
      </c>
      <c r="E138" s="218">
        <f>G138+H138</f>
        <v>0</v>
      </c>
      <c r="F138" s="218">
        <f t="shared" si="49"/>
        <v>0</v>
      </c>
      <c r="G138" s="219"/>
      <c r="H138" s="219"/>
      <c r="I138" s="219"/>
      <c r="J138" s="220"/>
      <c r="K138" s="219"/>
      <c r="L138" s="219"/>
      <c r="M138" s="219"/>
      <c r="N138" s="219"/>
      <c r="O138" s="219"/>
      <c r="P138" s="221"/>
      <c r="Q138" s="9"/>
      <c r="R138" s="9"/>
      <c r="S138" s="9"/>
      <c r="T138" s="10"/>
      <c r="U138" s="10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</row>
    <row r="139" spans="1:105" ht="40.5" customHeight="1" hidden="1" outlineLevel="4">
      <c r="A139" s="58" t="s">
        <v>386</v>
      </c>
      <c r="B139" s="288" t="s">
        <v>579</v>
      </c>
      <c r="C139" s="59"/>
      <c r="D139" s="68" t="s">
        <v>105</v>
      </c>
      <c r="E139" s="217">
        <f>E140</f>
        <v>0</v>
      </c>
      <c r="F139" s="218">
        <f>G139+H139</f>
        <v>0</v>
      </c>
      <c r="G139" s="217">
        <f>G140</f>
        <v>0</v>
      </c>
      <c r="H139" s="217"/>
      <c r="I139" s="217">
        <f aca="true" t="shared" si="52" ref="I139:O139">I140</f>
        <v>0</v>
      </c>
      <c r="J139" s="217">
        <f t="shared" si="52"/>
        <v>0</v>
      </c>
      <c r="K139" s="217">
        <f t="shared" si="52"/>
        <v>0</v>
      </c>
      <c r="L139" s="217">
        <f t="shared" si="52"/>
        <v>0</v>
      </c>
      <c r="M139" s="217">
        <f t="shared" si="52"/>
        <v>0</v>
      </c>
      <c r="N139" s="217">
        <f t="shared" si="52"/>
        <v>0</v>
      </c>
      <c r="O139" s="217">
        <f t="shared" si="52"/>
        <v>0</v>
      </c>
      <c r="P139" s="216">
        <f>P140</f>
        <v>0</v>
      </c>
      <c r="Q139" s="9"/>
      <c r="R139" s="9"/>
      <c r="S139" s="9"/>
      <c r="T139" s="10"/>
      <c r="U139" s="10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</row>
    <row r="140" spans="1:105" ht="38.25" hidden="1" outlineLevel="4">
      <c r="A140" s="60" t="s">
        <v>387</v>
      </c>
      <c r="B140" s="61" t="s">
        <v>580</v>
      </c>
      <c r="C140" s="61" t="s">
        <v>636</v>
      </c>
      <c r="D140" s="3" t="s">
        <v>601</v>
      </c>
      <c r="E140" s="218">
        <f>F140+I140</f>
        <v>0</v>
      </c>
      <c r="F140" s="218">
        <f>G140+H140</f>
        <v>0</v>
      </c>
      <c r="G140" s="219"/>
      <c r="H140" s="219"/>
      <c r="I140" s="219"/>
      <c r="J140" s="220">
        <f>L140+O140</f>
        <v>0</v>
      </c>
      <c r="K140" s="219"/>
      <c r="L140" s="219"/>
      <c r="M140" s="219"/>
      <c r="N140" s="219"/>
      <c r="O140" s="219"/>
      <c r="P140" s="221">
        <f t="shared" si="50"/>
        <v>0</v>
      </c>
      <c r="Q140" s="9"/>
      <c r="R140" s="9"/>
      <c r="S140" s="9"/>
      <c r="T140" s="10"/>
      <c r="U140" s="10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</row>
    <row r="141" spans="1:105" ht="15" customHeight="1" hidden="1" outlineLevel="4">
      <c r="A141" s="53"/>
      <c r="B141" s="74"/>
      <c r="C141" s="86"/>
      <c r="D141" s="40" t="s">
        <v>537</v>
      </c>
      <c r="E141" s="222">
        <f>F141+I141</f>
        <v>0</v>
      </c>
      <c r="F141" s="222">
        <f>G141+H141</f>
        <v>0</v>
      </c>
      <c r="G141" s="228"/>
      <c r="H141" s="222"/>
      <c r="I141" s="222"/>
      <c r="J141" s="228">
        <f>L141+O141</f>
        <v>0</v>
      </c>
      <c r="K141" s="228"/>
      <c r="L141" s="228">
        <f>M141+N141</f>
        <v>0</v>
      </c>
      <c r="M141" s="228"/>
      <c r="N141" s="228"/>
      <c r="O141" s="228"/>
      <c r="P141" s="226">
        <f>J141+E141</f>
        <v>0</v>
      </c>
      <c r="Q141" s="9"/>
      <c r="R141" s="9"/>
      <c r="S141" s="9"/>
      <c r="T141" s="10"/>
      <c r="U141" s="10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</row>
    <row r="142" spans="1:105" ht="15" customHeight="1" hidden="1" outlineLevel="4">
      <c r="A142" s="53"/>
      <c r="B142" s="57"/>
      <c r="C142" s="57"/>
      <c r="D142" s="40" t="s">
        <v>39</v>
      </c>
      <c r="E142" s="222">
        <f>F142+I142</f>
        <v>0</v>
      </c>
      <c r="F142" s="222">
        <f>G142+H142</f>
        <v>0</v>
      </c>
      <c r="G142" s="227"/>
      <c r="H142" s="227"/>
      <c r="I142" s="227"/>
      <c r="J142" s="228">
        <f>L142+O142</f>
        <v>0</v>
      </c>
      <c r="K142" s="227"/>
      <c r="L142" s="227"/>
      <c r="M142" s="227"/>
      <c r="N142" s="227"/>
      <c r="O142" s="227"/>
      <c r="P142" s="226">
        <f>J142+E142</f>
        <v>0</v>
      </c>
      <c r="Q142" s="9"/>
      <c r="R142" s="9"/>
      <c r="S142" s="9"/>
      <c r="T142" s="10"/>
      <c r="U142" s="10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</row>
    <row r="143" spans="1:105" ht="15" customHeight="1" hidden="1" outlineLevel="1" collapsed="1">
      <c r="A143" s="64" t="s">
        <v>393</v>
      </c>
      <c r="B143" s="102">
        <v>5000</v>
      </c>
      <c r="C143" s="59"/>
      <c r="D143" s="32" t="s">
        <v>238</v>
      </c>
      <c r="E143" s="340">
        <f>E145+E147+E149</f>
        <v>0</v>
      </c>
      <c r="F143" s="340">
        <f>F145+F147+F149</f>
        <v>0</v>
      </c>
      <c r="G143" s="340">
        <f>G145+G147+G149</f>
        <v>0</v>
      </c>
      <c r="H143" s="216">
        <f>H145+H147+H149</f>
        <v>0</v>
      </c>
      <c r="I143" s="216">
        <f>I145+I147+I149</f>
        <v>0</v>
      </c>
      <c r="J143" s="216">
        <f aca="true" t="shared" si="53" ref="J143:O143">J144+J146+J148+J151</f>
        <v>0</v>
      </c>
      <c r="K143" s="216">
        <f>K144+K146+K148+K151</f>
        <v>0</v>
      </c>
      <c r="L143" s="216">
        <f t="shared" si="53"/>
        <v>0</v>
      </c>
      <c r="M143" s="216">
        <f t="shared" si="53"/>
        <v>0</v>
      </c>
      <c r="N143" s="216">
        <f t="shared" si="53"/>
        <v>0</v>
      </c>
      <c r="O143" s="216">
        <f t="shared" si="53"/>
        <v>0</v>
      </c>
      <c r="P143" s="221">
        <f t="shared" si="50"/>
        <v>0</v>
      </c>
      <c r="Q143" s="9"/>
      <c r="R143" s="9"/>
      <c r="S143" s="9"/>
      <c r="T143" s="10"/>
      <c r="U143" s="10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</row>
    <row r="144" spans="1:105" ht="15" customHeight="1" hidden="1" outlineLevel="4">
      <c r="A144" s="58" t="s">
        <v>394</v>
      </c>
      <c r="B144" s="289">
        <v>5010</v>
      </c>
      <c r="C144" s="59"/>
      <c r="D144" s="73" t="s">
        <v>602</v>
      </c>
      <c r="E144" s="341">
        <f>E145</f>
        <v>0</v>
      </c>
      <c r="F144" s="341">
        <f aca="true" t="shared" si="54" ref="F144:O144">F145</f>
        <v>0</v>
      </c>
      <c r="G144" s="341">
        <f t="shared" si="54"/>
        <v>0</v>
      </c>
      <c r="H144" s="217">
        <f t="shared" si="54"/>
        <v>0</v>
      </c>
      <c r="I144" s="217">
        <f t="shared" si="54"/>
        <v>0</v>
      </c>
      <c r="J144" s="217">
        <f t="shared" si="54"/>
        <v>0</v>
      </c>
      <c r="K144" s="217">
        <f t="shared" si="54"/>
        <v>0</v>
      </c>
      <c r="L144" s="217">
        <f t="shared" si="54"/>
        <v>0</v>
      </c>
      <c r="M144" s="217">
        <f t="shared" si="54"/>
        <v>0</v>
      </c>
      <c r="N144" s="217">
        <f t="shared" si="54"/>
        <v>0</v>
      </c>
      <c r="O144" s="217">
        <f t="shared" si="54"/>
        <v>0</v>
      </c>
      <c r="P144" s="221">
        <f t="shared" si="50"/>
        <v>0</v>
      </c>
      <c r="Q144" s="9"/>
      <c r="R144" s="9"/>
      <c r="S144" s="9"/>
      <c r="T144" s="10"/>
      <c r="U144" s="10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</row>
    <row r="145" spans="1:105" ht="25.5" hidden="1" outlineLevel="1" collapsed="1">
      <c r="A145" s="60" t="s">
        <v>395</v>
      </c>
      <c r="B145" s="63">
        <v>5011</v>
      </c>
      <c r="C145" s="61" t="s">
        <v>620</v>
      </c>
      <c r="D145" s="22" t="s">
        <v>603</v>
      </c>
      <c r="E145" s="338">
        <f>F145+I145</f>
        <v>0</v>
      </c>
      <c r="F145" s="338">
        <f aca="true" t="shared" si="55" ref="F145:F150">G145+H145</f>
        <v>0</v>
      </c>
      <c r="G145" s="303"/>
      <c r="H145" s="219"/>
      <c r="I145" s="219"/>
      <c r="J145" s="220">
        <f>L145+O145</f>
        <v>0</v>
      </c>
      <c r="K145" s="219"/>
      <c r="L145" s="219">
        <f>M145+N145</f>
        <v>0</v>
      </c>
      <c r="M145" s="219"/>
      <c r="N145" s="219"/>
      <c r="O145" s="219"/>
      <c r="P145" s="221">
        <f t="shared" si="50"/>
        <v>0</v>
      </c>
      <c r="Q145" s="9"/>
      <c r="R145" s="9"/>
      <c r="S145" s="9"/>
      <c r="T145" s="10"/>
      <c r="U145" s="10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</row>
    <row r="146" spans="1:105" ht="15" customHeight="1" hidden="1" outlineLevel="4">
      <c r="A146" s="58" t="s">
        <v>396</v>
      </c>
      <c r="B146" s="289">
        <v>5030</v>
      </c>
      <c r="C146" s="59"/>
      <c r="D146" s="38" t="s">
        <v>507</v>
      </c>
      <c r="E146" s="341">
        <f>E147</f>
        <v>0</v>
      </c>
      <c r="F146" s="338">
        <f t="shared" si="55"/>
        <v>0</v>
      </c>
      <c r="G146" s="341">
        <f aca="true" t="shared" si="56" ref="G146:P146">G147</f>
        <v>0</v>
      </c>
      <c r="H146" s="217">
        <f t="shared" si="56"/>
        <v>0</v>
      </c>
      <c r="I146" s="217">
        <f t="shared" si="56"/>
        <v>0</v>
      </c>
      <c r="J146" s="217">
        <f t="shared" si="56"/>
        <v>0</v>
      </c>
      <c r="K146" s="217">
        <f t="shared" si="56"/>
        <v>0</v>
      </c>
      <c r="L146" s="217">
        <f t="shared" si="56"/>
        <v>0</v>
      </c>
      <c r="M146" s="217">
        <f t="shared" si="56"/>
        <v>0</v>
      </c>
      <c r="N146" s="217">
        <f t="shared" si="56"/>
        <v>0</v>
      </c>
      <c r="O146" s="217">
        <f t="shared" si="56"/>
        <v>0</v>
      </c>
      <c r="P146" s="217">
        <f t="shared" si="56"/>
        <v>0</v>
      </c>
      <c r="Q146" s="9"/>
      <c r="R146" s="9"/>
      <c r="S146" s="9"/>
      <c r="T146" s="10"/>
      <c r="U146" s="10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</row>
    <row r="147" spans="1:105" ht="25.5" hidden="1" outlineLevel="2">
      <c r="A147" s="60" t="s">
        <v>397</v>
      </c>
      <c r="B147" s="63">
        <v>5031</v>
      </c>
      <c r="C147" s="61" t="s">
        <v>620</v>
      </c>
      <c r="D147" s="22" t="s">
        <v>639</v>
      </c>
      <c r="E147" s="338">
        <f>F147+I147</f>
        <v>0</v>
      </c>
      <c r="F147" s="338">
        <f t="shared" si="55"/>
        <v>0</v>
      </c>
      <c r="G147" s="303"/>
      <c r="H147" s="219"/>
      <c r="I147" s="219"/>
      <c r="J147" s="220">
        <f>L147+O147</f>
        <v>0</v>
      </c>
      <c r="K147" s="219"/>
      <c r="L147" s="219">
        <f>M147+N147</f>
        <v>0</v>
      </c>
      <c r="M147" s="219"/>
      <c r="N147" s="219"/>
      <c r="O147" s="219"/>
      <c r="P147" s="221">
        <f t="shared" si="50"/>
        <v>0</v>
      </c>
      <c r="Q147" s="9"/>
      <c r="R147" s="9"/>
      <c r="S147" s="9"/>
      <c r="T147" s="10"/>
      <c r="U147" s="10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</row>
    <row r="148" spans="1:105" ht="15" customHeight="1" hidden="1" outlineLevel="2">
      <c r="A148" s="58" t="s">
        <v>398</v>
      </c>
      <c r="B148" s="289">
        <v>5040</v>
      </c>
      <c r="C148" s="59"/>
      <c r="D148" s="38" t="s">
        <v>508</v>
      </c>
      <c r="E148" s="216">
        <f>E149</f>
        <v>0</v>
      </c>
      <c r="F148" s="338">
        <f t="shared" si="55"/>
        <v>0</v>
      </c>
      <c r="G148" s="216">
        <f aca="true" t="shared" si="57" ref="G148:O148">G149</f>
        <v>0</v>
      </c>
      <c r="H148" s="216">
        <f t="shared" si="57"/>
        <v>0</v>
      </c>
      <c r="I148" s="216">
        <f t="shared" si="57"/>
        <v>0</v>
      </c>
      <c r="J148" s="216">
        <f t="shared" si="57"/>
        <v>0</v>
      </c>
      <c r="K148" s="216">
        <f t="shared" si="57"/>
        <v>0</v>
      </c>
      <c r="L148" s="216">
        <f t="shared" si="57"/>
        <v>0</v>
      </c>
      <c r="M148" s="216">
        <f t="shared" si="57"/>
        <v>0</v>
      </c>
      <c r="N148" s="216">
        <f t="shared" si="57"/>
        <v>0</v>
      </c>
      <c r="O148" s="216">
        <f t="shared" si="57"/>
        <v>0</v>
      </c>
      <c r="P148" s="221">
        <f t="shared" si="50"/>
        <v>0</v>
      </c>
      <c r="Q148" s="9"/>
      <c r="R148" s="9"/>
      <c r="S148" s="9"/>
      <c r="T148" s="10"/>
      <c r="U148" s="10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</row>
    <row r="149" spans="1:105" ht="15" hidden="1" outlineLevel="1" collapsed="1">
      <c r="A149" s="60" t="s">
        <v>399</v>
      </c>
      <c r="B149" s="63">
        <v>5041</v>
      </c>
      <c r="C149" s="61" t="s">
        <v>620</v>
      </c>
      <c r="D149" s="18" t="s">
        <v>119</v>
      </c>
      <c r="E149" s="218">
        <f>F149+I149</f>
        <v>0</v>
      </c>
      <c r="F149" s="338">
        <f t="shared" si="55"/>
        <v>0</v>
      </c>
      <c r="G149" s="219"/>
      <c r="H149" s="219"/>
      <c r="I149" s="219"/>
      <c r="J149" s="220">
        <f>L149+O149</f>
        <v>0</v>
      </c>
      <c r="K149" s="219"/>
      <c r="L149" s="219">
        <f>M149+N149</f>
        <v>0</v>
      </c>
      <c r="M149" s="219"/>
      <c r="N149" s="219"/>
      <c r="O149" s="219"/>
      <c r="P149" s="221">
        <f t="shared" si="50"/>
        <v>0</v>
      </c>
      <c r="Q149" s="9"/>
      <c r="R149" s="9"/>
      <c r="S149" s="9"/>
      <c r="T149" s="10"/>
      <c r="U149" s="10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</row>
    <row r="150" spans="1:105" ht="15" customHeight="1" hidden="1" outlineLevel="1">
      <c r="A150" s="60"/>
      <c r="B150" s="57"/>
      <c r="C150" s="57"/>
      <c r="D150" s="40" t="s">
        <v>537</v>
      </c>
      <c r="E150" s="222">
        <f>F150+I150</f>
        <v>0</v>
      </c>
      <c r="F150" s="222">
        <f t="shared" si="55"/>
        <v>0</v>
      </c>
      <c r="G150" s="227"/>
      <c r="H150" s="227"/>
      <c r="I150" s="227"/>
      <c r="J150" s="228">
        <f>L150+O150</f>
        <v>0</v>
      </c>
      <c r="K150" s="227"/>
      <c r="L150" s="227"/>
      <c r="M150" s="227"/>
      <c r="N150" s="227"/>
      <c r="O150" s="227"/>
      <c r="P150" s="226">
        <f t="shared" si="50"/>
        <v>0</v>
      </c>
      <c r="Q150" s="9"/>
      <c r="R150" s="9"/>
      <c r="S150" s="9"/>
      <c r="T150" s="10"/>
      <c r="U150" s="10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</row>
    <row r="151" spans="1:105" ht="15" customHeight="1" hidden="1" outlineLevel="2" collapsed="1">
      <c r="A151" s="64" t="s">
        <v>400</v>
      </c>
      <c r="B151" s="54" t="s">
        <v>592</v>
      </c>
      <c r="C151" s="54"/>
      <c r="D151" s="107" t="s">
        <v>593</v>
      </c>
      <c r="E151" s="216">
        <f>E152</f>
        <v>0</v>
      </c>
      <c r="F151" s="216">
        <f>F152</f>
        <v>0</v>
      </c>
      <c r="G151" s="215"/>
      <c r="H151" s="215"/>
      <c r="I151" s="215"/>
      <c r="J151" s="229"/>
      <c r="K151" s="215"/>
      <c r="L151" s="215"/>
      <c r="M151" s="215"/>
      <c r="N151" s="215"/>
      <c r="O151" s="215"/>
      <c r="P151" s="221">
        <f t="shared" si="50"/>
        <v>0</v>
      </c>
      <c r="Q151" s="9"/>
      <c r="R151" s="9"/>
      <c r="S151" s="9"/>
      <c r="T151" s="10"/>
      <c r="U151" s="10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</row>
    <row r="152" spans="1:105" ht="61.5" customHeight="1" hidden="1" outlineLevel="2">
      <c r="A152" s="60" t="s">
        <v>401</v>
      </c>
      <c r="B152" s="61" t="s">
        <v>594</v>
      </c>
      <c r="C152" s="61" t="s">
        <v>620</v>
      </c>
      <c r="D152" s="95" t="s">
        <v>595</v>
      </c>
      <c r="E152" s="218">
        <f>F152+I152</f>
        <v>0</v>
      </c>
      <c r="F152" s="218">
        <f>G152+H152</f>
        <v>0</v>
      </c>
      <c r="G152" s="215"/>
      <c r="H152" s="215"/>
      <c r="I152" s="215"/>
      <c r="J152" s="229"/>
      <c r="K152" s="215"/>
      <c r="L152" s="215"/>
      <c r="M152" s="215"/>
      <c r="N152" s="215"/>
      <c r="O152" s="215"/>
      <c r="P152" s="221">
        <f t="shared" si="50"/>
        <v>0</v>
      </c>
      <c r="Q152" s="9"/>
      <c r="R152" s="9"/>
      <c r="S152" s="9"/>
      <c r="T152" s="10"/>
      <c r="U152" s="10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</row>
    <row r="153" spans="1:105" ht="15" customHeight="1" hidden="1" outlineLevel="2">
      <c r="A153" s="58" t="s">
        <v>662</v>
      </c>
      <c r="B153" s="69">
        <v>6000</v>
      </c>
      <c r="C153" s="59"/>
      <c r="D153" s="32" t="s">
        <v>663</v>
      </c>
      <c r="E153" s="230">
        <f>E154</f>
        <v>0</v>
      </c>
      <c r="F153" s="230">
        <f aca="true" t="shared" si="58" ref="F153:O154">F154</f>
        <v>0</v>
      </c>
      <c r="G153" s="230">
        <f t="shared" si="58"/>
        <v>0</v>
      </c>
      <c r="H153" s="230">
        <f t="shared" si="58"/>
        <v>0</v>
      </c>
      <c r="I153" s="230">
        <f t="shared" si="58"/>
        <v>0</v>
      </c>
      <c r="J153" s="230">
        <f t="shared" si="58"/>
        <v>0</v>
      </c>
      <c r="K153" s="230">
        <f t="shared" si="58"/>
        <v>0</v>
      </c>
      <c r="L153" s="230">
        <f t="shared" si="58"/>
        <v>0</v>
      </c>
      <c r="M153" s="230">
        <f t="shared" si="58"/>
        <v>0</v>
      </c>
      <c r="N153" s="230">
        <f t="shared" si="58"/>
        <v>0</v>
      </c>
      <c r="O153" s="230">
        <f t="shared" si="58"/>
        <v>0</v>
      </c>
      <c r="P153" s="230">
        <f>P155</f>
        <v>0</v>
      </c>
      <c r="Q153" s="9"/>
      <c r="R153" s="9"/>
      <c r="S153" s="9"/>
      <c r="T153" s="10"/>
      <c r="U153" s="10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</row>
    <row r="154" spans="1:105" ht="15" customHeight="1" hidden="1" outlineLevel="2">
      <c r="A154" s="58" t="s">
        <v>664</v>
      </c>
      <c r="B154" s="69">
        <v>6080</v>
      </c>
      <c r="C154" s="59"/>
      <c r="D154" s="32" t="s">
        <v>666</v>
      </c>
      <c r="E154" s="230">
        <f>E155</f>
        <v>0</v>
      </c>
      <c r="F154" s="230">
        <f>F155</f>
        <v>0</v>
      </c>
      <c r="G154" s="230">
        <f t="shared" si="58"/>
        <v>0</v>
      </c>
      <c r="H154" s="230">
        <f t="shared" si="58"/>
        <v>0</v>
      </c>
      <c r="I154" s="230">
        <f t="shared" si="58"/>
        <v>0</v>
      </c>
      <c r="J154" s="230">
        <f t="shared" si="58"/>
        <v>0</v>
      </c>
      <c r="K154" s="230">
        <f t="shared" si="58"/>
        <v>0</v>
      </c>
      <c r="L154" s="230">
        <f t="shared" si="58"/>
        <v>0</v>
      </c>
      <c r="M154" s="230">
        <f t="shared" si="58"/>
        <v>0</v>
      </c>
      <c r="N154" s="230">
        <f t="shared" si="58"/>
        <v>0</v>
      </c>
      <c r="O154" s="230">
        <f t="shared" si="58"/>
        <v>0</v>
      </c>
      <c r="P154" s="221">
        <f>J154+E154</f>
        <v>0</v>
      </c>
      <c r="Q154" s="9"/>
      <c r="R154" s="9"/>
      <c r="S154" s="9"/>
      <c r="T154" s="10"/>
      <c r="U154" s="10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</row>
    <row r="155" spans="1:105" ht="65.25" customHeight="1" hidden="1" outlineLevel="2">
      <c r="A155" s="60" t="s">
        <v>667</v>
      </c>
      <c r="B155" s="63">
        <v>6083</v>
      </c>
      <c r="C155" s="61" t="s">
        <v>668</v>
      </c>
      <c r="D155" s="107" t="s">
        <v>669</v>
      </c>
      <c r="E155" s="218">
        <f>F155+I155</f>
        <v>0</v>
      </c>
      <c r="F155" s="218">
        <f>G155+H155</f>
        <v>0</v>
      </c>
      <c r="G155" s="219"/>
      <c r="H155" s="219"/>
      <c r="I155" s="219"/>
      <c r="J155" s="220">
        <f>L155+O155</f>
        <v>0</v>
      </c>
      <c r="K155" s="219"/>
      <c r="L155" s="219">
        <f>M155+N155</f>
        <v>0</v>
      </c>
      <c r="M155" s="219"/>
      <c r="N155" s="219"/>
      <c r="O155" s="219"/>
      <c r="P155" s="221">
        <f t="shared" si="50"/>
        <v>0</v>
      </c>
      <c r="Q155" s="9"/>
      <c r="R155" s="9"/>
      <c r="S155" s="9"/>
      <c r="T155" s="10"/>
      <c r="U155" s="10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</row>
    <row r="156" spans="1:105" ht="73.5" customHeight="1" hidden="1" outlineLevel="2">
      <c r="A156" s="60"/>
      <c r="B156" s="74"/>
      <c r="C156" s="86"/>
      <c r="D156" s="40" t="s">
        <v>682</v>
      </c>
      <c r="E156" s="222">
        <f>F156+I156</f>
        <v>0</v>
      </c>
      <c r="F156" s="222">
        <f>G156+H156</f>
        <v>0</v>
      </c>
      <c r="G156" s="225"/>
      <c r="H156" s="225"/>
      <c r="I156" s="225"/>
      <c r="J156" s="228">
        <f>L156+O156</f>
        <v>0</v>
      </c>
      <c r="K156" s="228"/>
      <c r="L156" s="228">
        <f>M156+N156</f>
        <v>0</v>
      </c>
      <c r="M156" s="228"/>
      <c r="N156" s="225"/>
      <c r="O156" s="228"/>
      <c r="P156" s="226">
        <f t="shared" si="50"/>
        <v>0</v>
      </c>
      <c r="Q156" s="9"/>
      <c r="R156" s="9"/>
      <c r="S156" s="9"/>
      <c r="T156" s="10"/>
      <c r="U156" s="10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</row>
    <row r="157" spans="1:105" ht="25.5" customHeight="1" collapsed="1">
      <c r="A157" s="58" t="s">
        <v>670</v>
      </c>
      <c r="B157" s="54" t="s">
        <v>626</v>
      </c>
      <c r="C157" s="54" t="s">
        <v>608</v>
      </c>
      <c r="D157" s="32" t="s">
        <v>300</v>
      </c>
      <c r="E157" s="216">
        <f>E158</f>
        <v>35457</v>
      </c>
      <c r="F157" s="216">
        <f aca="true" t="shared" si="59" ref="F157:O157">F158</f>
        <v>35457</v>
      </c>
      <c r="G157" s="216"/>
      <c r="H157" s="216"/>
      <c r="I157" s="216"/>
      <c r="J157" s="216"/>
      <c r="K157" s="216"/>
      <c r="L157" s="216"/>
      <c r="M157" s="216"/>
      <c r="N157" s="216"/>
      <c r="O157" s="216"/>
      <c r="P157" s="221">
        <f t="shared" si="50"/>
        <v>35457</v>
      </c>
      <c r="Q157" s="9"/>
      <c r="R157" s="9"/>
      <c r="S157" s="9"/>
      <c r="T157" s="10"/>
      <c r="U157" s="10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</row>
    <row r="158" spans="1:105" ht="25.5" customHeight="1">
      <c r="A158" s="58"/>
      <c r="B158" s="63"/>
      <c r="C158" s="61"/>
      <c r="D158" s="195" t="s">
        <v>671</v>
      </c>
      <c r="E158" s="218">
        <f>F158+I158</f>
        <v>35457</v>
      </c>
      <c r="F158" s="218">
        <f>G158+H158+35457</f>
        <v>35457</v>
      </c>
      <c r="G158" s="218"/>
      <c r="H158" s="218"/>
      <c r="I158" s="218"/>
      <c r="J158" s="220"/>
      <c r="K158" s="218"/>
      <c r="L158" s="218"/>
      <c r="M158" s="218"/>
      <c r="N158" s="218"/>
      <c r="O158" s="218"/>
      <c r="P158" s="221">
        <f t="shared" si="50"/>
        <v>35457</v>
      </c>
      <c r="Q158" s="9"/>
      <c r="R158" s="9"/>
      <c r="S158" s="9"/>
      <c r="T158" s="10"/>
      <c r="U158" s="10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</row>
    <row r="159" spans="1:105" ht="39" customHeight="1">
      <c r="A159" s="60"/>
      <c r="B159" s="74"/>
      <c r="C159" s="86"/>
      <c r="D159" s="40" t="s">
        <v>654</v>
      </c>
      <c r="E159" s="222">
        <f>F159+I159</f>
        <v>35457</v>
      </c>
      <c r="F159" s="222">
        <f>G159+H159+35457</f>
        <v>35457</v>
      </c>
      <c r="G159" s="225"/>
      <c r="H159" s="225"/>
      <c r="I159" s="225"/>
      <c r="J159" s="228"/>
      <c r="K159" s="228"/>
      <c r="L159" s="228"/>
      <c r="M159" s="228"/>
      <c r="N159" s="225"/>
      <c r="O159" s="228"/>
      <c r="P159" s="226">
        <f t="shared" si="50"/>
        <v>35457</v>
      </c>
      <c r="Q159" s="9"/>
      <c r="R159" s="9"/>
      <c r="S159" s="9"/>
      <c r="T159" s="10"/>
      <c r="U159" s="10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</row>
    <row r="160" spans="1:105" ht="39" customHeight="1" hidden="1" outlineLevel="1">
      <c r="A160" s="58" t="s">
        <v>473</v>
      </c>
      <c r="B160" s="54" t="s">
        <v>474</v>
      </c>
      <c r="C160" s="54"/>
      <c r="D160" s="107" t="s">
        <v>475</v>
      </c>
      <c r="E160" s="216">
        <f>E161</f>
        <v>0</v>
      </c>
      <c r="F160" s="216">
        <f aca="true" t="shared" si="60" ref="F160:O160">F161</f>
        <v>0</v>
      </c>
      <c r="G160" s="216">
        <f t="shared" si="60"/>
        <v>0</v>
      </c>
      <c r="H160" s="216">
        <f t="shared" si="60"/>
        <v>0</v>
      </c>
      <c r="I160" s="216">
        <f t="shared" si="60"/>
        <v>0</v>
      </c>
      <c r="J160" s="216">
        <f t="shared" si="60"/>
        <v>0</v>
      </c>
      <c r="K160" s="216">
        <f t="shared" si="60"/>
        <v>0</v>
      </c>
      <c r="L160" s="216">
        <f t="shared" si="60"/>
        <v>0</v>
      </c>
      <c r="M160" s="216">
        <f t="shared" si="60"/>
        <v>0</v>
      </c>
      <c r="N160" s="216">
        <f t="shared" si="60"/>
        <v>0</v>
      </c>
      <c r="O160" s="216">
        <f t="shared" si="60"/>
        <v>0</v>
      </c>
      <c r="P160" s="221">
        <f t="shared" si="50"/>
        <v>0</v>
      </c>
      <c r="Q160" s="9"/>
      <c r="R160" s="9"/>
      <c r="S160" s="9"/>
      <c r="T160" s="10"/>
      <c r="U160" s="10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</row>
    <row r="161" spans="1:105" ht="39" customHeight="1" hidden="1" outlineLevel="1">
      <c r="A161" s="60" t="s">
        <v>476</v>
      </c>
      <c r="B161" s="61" t="s">
        <v>477</v>
      </c>
      <c r="C161" s="61" t="s">
        <v>478</v>
      </c>
      <c r="D161" s="95" t="s">
        <v>479</v>
      </c>
      <c r="E161" s="218">
        <f>F161+I161</f>
        <v>0</v>
      </c>
      <c r="F161" s="218">
        <f>G161+H161</f>
        <v>0</v>
      </c>
      <c r="G161" s="219"/>
      <c r="H161" s="219"/>
      <c r="I161" s="219"/>
      <c r="J161" s="229"/>
      <c r="K161" s="229"/>
      <c r="L161" s="229"/>
      <c r="M161" s="229"/>
      <c r="N161" s="219"/>
      <c r="O161" s="229"/>
      <c r="P161" s="221">
        <f t="shared" si="50"/>
        <v>0</v>
      </c>
      <c r="Q161" s="9"/>
      <c r="R161" s="9"/>
      <c r="S161" s="9"/>
      <c r="T161" s="10"/>
      <c r="U161" s="10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</row>
    <row r="162" spans="1:105" ht="54.75" customHeight="1" hidden="1" outlineLevel="1">
      <c r="A162" s="58"/>
      <c r="B162" s="74"/>
      <c r="C162" s="86"/>
      <c r="D162" s="40" t="s">
        <v>480</v>
      </c>
      <c r="E162" s="222">
        <f>F162+I162</f>
        <v>0</v>
      </c>
      <c r="F162" s="222">
        <f>G162+H162</f>
        <v>0</v>
      </c>
      <c r="G162" s="225"/>
      <c r="H162" s="225"/>
      <c r="I162" s="225"/>
      <c r="J162" s="228"/>
      <c r="K162" s="228"/>
      <c r="L162" s="228"/>
      <c r="M162" s="228"/>
      <c r="N162" s="225"/>
      <c r="O162" s="228"/>
      <c r="P162" s="306">
        <f t="shared" si="50"/>
        <v>0</v>
      </c>
      <c r="Q162" s="9"/>
      <c r="R162" s="9"/>
      <c r="S162" s="9"/>
      <c r="T162" s="10"/>
      <c r="U162" s="10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</row>
    <row r="163" spans="1:105" ht="39" customHeight="1" hidden="1" outlineLevel="2">
      <c r="A163" s="64" t="s">
        <v>320</v>
      </c>
      <c r="B163" s="102">
        <v>7367</v>
      </c>
      <c r="C163" s="54" t="s">
        <v>322</v>
      </c>
      <c r="D163" s="107" t="s">
        <v>321</v>
      </c>
      <c r="E163" s="216">
        <f>F163+I163</f>
        <v>0</v>
      </c>
      <c r="F163" s="216">
        <f>G163+H163</f>
        <v>0</v>
      </c>
      <c r="G163" s="303"/>
      <c r="H163" s="303"/>
      <c r="I163" s="303"/>
      <c r="J163" s="229">
        <f>L163+O163</f>
        <v>0</v>
      </c>
      <c r="K163" s="229"/>
      <c r="L163" s="308"/>
      <c r="M163" s="308"/>
      <c r="N163" s="303"/>
      <c r="O163" s="308"/>
      <c r="P163" s="302">
        <f t="shared" si="50"/>
        <v>0</v>
      </c>
      <c r="Q163" s="9"/>
      <c r="R163" s="9"/>
      <c r="S163" s="9"/>
      <c r="T163" s="10"/>
      <c r="U163" s="10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</row>
    <row r="164" spans="1:105" ht="65.25" customHeight="1" hidden="1" outlineLevel="2">
      <c r="A164" s="60"/>
      <c r="B164" s="74"/>
      <c r="C164" s="86"/>
      <c r="D164" s="40" t="s">
        <v>638</v>
      </c>
      <c r="E164" s="222">
        <f>F164+I164</f>
        <v>0</v>
      </c>
      <c r="F164" s="222">
        <f>G164+H164</f>
        <v>0</v>
      </c>
      <c r="G164" s="310"/>
      <c r="H164" s="310"/>
      <c r="I164" s="310"/>
      <c r="J164" s="228">
        <f>L164+O164</f>
        <v>0</v>
      </c>
      <c r="K164" s="228"/>
      <c r="L164" s="307">
        <f>M164+N164</f>
        <v>0</v>
      </c>
      <c r="M164" s="307"/>
      <c r="N164" s="310"/>
      <c r="O164" s="307"/>
      <c r="P164" s="306">
        <f t="shared" si="50"/>
        <v>0</v>
      </c>
      <c r="Q164" s="9"/>
      <c r="R164" s="9"/>
      <c r="S164" s="9"/>
      <c r="T164" s="10"/>
      <c r="U164" s="10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</row>
    <row r="165" spans="1:105" ht="15" customHeight="1" hidden="1" outlineLevel="3">
      <c r="A165" s="58"/>
      <c r="B165" s="69"/>
      <c r="C165" s="59"/>
      <c r="D165" s="38" t="s">
        <v>49</v>
      </c>
      <c r="E165" s="216">
        <f>E166</f>
        <v>0</v>
      </c>
      <c r="F165" s="216">
        <f aca="true" t="shared" si="61" ref="F165:P165">F166</f>
        <v>0</v>
      </c>
      <c r="G165" s="216">
        <f t="shared" si="61"/>
        <v>0</v>
      </c>
      <c r="H165" s="216">
        <f t="shared" si="61"/>
        <v>0</v>
      </c>
      <c r="I165" s="216">
        <f t="shared" si="61"/>
        <v>0</v>
      </c>
      <c r="J165" s="216">
        <f t="shared" si="61"/>
        <v>0</v>
      </c>
      <c r="K165" s="216">
        <f t="shared" si="61"/>
        <v>0</v>
      </c>
      <c r="L165" s="216">
        <f t="shared" si="61"/>
        <v>0</v>
      </c>
      <c r="M165" s="216">
        <f t="shared" si="61"/>
        <v>0</v>
      </c>
      <c r="N165" s="216">
        <f t="shared" si="61"/>
        <v>0</v>
      </c>
      <c r="O165" s="216">
        <f t="shared" si="61"/>
        <v>0</v>
      </c>
      <c r="P165" s="216">
        <f t="shared" si="61"/>
        <v>0</v>
      </c>
      <c r="Q165" s="9"/>
      <c r="R165" s="9"/>
      <c r="S165" s="9"/>
      <c r="T165" s="10"/>
      <c r="U165" s="10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</row>
    <row r="166" spans="1:105" ht="26.25" customHeight="1" hidden="1" outlineLevel="3">
      <c r="A166" s="60" t="s">
        <v>402</v>
      </c>
      <c r="B166" s="63">
        <v>7610</v>
      </c>
      <c r="C166" s="61" t="s">
        <v>621</v>
      </c>
      <c r="D166" s="18" t="s">
        <v>640</v>
      </c>
      <c r="E166" s="218">
        <f>F166+I166</f>
        <v>0</v>
      </c>
      <c r="F166" s="218">
        <f>G166+H166</f>
        <v>0</v>
      </c>
      <c r="G166" s="219"/>
      <c r="H166" s="219"/>
      <c r="I166" s="219"/>
      <c r="J166" s="220">
        <f>L166+O166</f>
        <v>0</v>
      </c>
      <c r="K166" s="219"/>
      <c r="L166" s="219">
        <f>M166+N166</f>
        <v>0</v>
      </c>
      <c r="M166" s="219"/>
      <c r="N166" s="219"/>
      <c r="O166" s="219"/>
      <c r="P166" s="221">
        <f t="shared" si="50"/>
        <v>0</v>
      </c>
      <c r="Q166" s="9"/>
      <c r="R166" s="9"/>
      <c r="S166" s="9"/>
      <c r="T166" s="10"/>
      <c r="U166" s="10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</row>
    <row r="167" spans="1:105" ht="26.25" customHeight="1" hidden="1" outlineLevel="2">
      <c r="A167" s="64" t="s">
        <v>672</v>
      </c>
      <c r="B167" s="102">
        <v>8000</v>
      </c>
      <c r="C167" s="54"/>
      <c r="D167" s="32" t="s">
        <v>142</v>
      </c>
      <c r="E167" s="216">
        <f>E168+E170</f>
        <v>0</v>
      </c>
      <c r="F167" s="216">
        <f aca="true" t="shared" si="62" ref="F167:O167">F168+F170</f>
        <v>0</v>
      </c>
      <c r="G167" s="216">
        <f t="shared" si="62"/>
        <v>0</v>
      </c>
      <c r="H167" s="216">
        <f t="shared" si="62"/>
        <v>0</v>
      </c>
      <c r="I167" s="216">
        <f t="shared" si="62"/>
        <v>0</v>
      </c>
      <c r="J167" s="216">
        <f t="shared" si="62"/>
        <v>0</v>
      </c>
      <c r="K167" s="216">
        <f>K168+K170</f>
        <v>0</v>
      </c>
      <c r="L167" s="216">
        <f t="shared" si="62"/>
        <v>0</v>
      </c>
      <c r="M167" s="216">
        <f t="shared" si="62"/>
        <v>0</v>
      </c>
      <c r="N167" s="216">
        <f t="shared" si="62"/>
        <v>0</v>
      </c>
      <c r="O167" s="216">
        <f t="shared" si="62"/>
        <v>0</v>
      </c>
      <c r="P167" s="221">
        <f t="shared" si="50"/>
        <v>0</v>
      </c>
      <c r="Q167" s="9"/>
      <c r="R167" s="9"/>
      <c r="S167" s="9"/>
      <c r="T167" s="10"/>
      <c r="U167" s="10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</row>
    <row r="168" spans="1:105" ht="26.25" customHeight="1" hidden="1" outlineLevel="3">
      <c r="A168" s="58" t="s">
        <v>141</v>
      </c>
      <c r="B168" s="69">
        <v>8100</v>
      </c>
      <c r="C168" s="201"/>
      <c r="D168" s="202" t="s">
        <v>140</v>
      </c>
      <c r="E168" s="217">
        <f>E169</f>
        <v>0</v>
      </c>
      <c r="F168" s="217">
        <f aca="true" t="shared" si="63" ref="F168:O168">F169</f>
        <v>0</v>
      </c>
      <c r="G168" s="217">
        <f t="shared" si="63"/>
        <v>0</v>
      </c>
      <c r="H168" s="217">
        <f t="shared" si="63"/>
        <v>0</v>
      </c>
      <c r="I168" s="217">
        <f t="shared" si="63"/>
        <v>0</v>
      </c>
      <c r="J168" s="217">
        <f t="shared" si="63"/>
        <v>0</v>
      </c>
      <c r="K168" s="217">
        <f t="shared" si="63"/>
        <v>0</v>
      </c>
      <c r="L168" s="217">
        <f t="shared" si="63"/>
        <v>0</v>
      </c>
      <c r="M168" s="217">
        <f t="shared" si="63"/>
        <v>0</v>
      </c>
      <c r="N168" s="217">
        <f t="shared" si="63"/>
        <v>0</v>
      </c>
      <c r="O168" s="217">
        <f t="shared" si="63"/>
        <v>0</v>
      </c>
      <c r="P168" s="221">
        <f t="shared" si="50"/>
        <v>0</v>
      </c>
      <c r="Q168" s="9"/>
      <c r="R168" s="9"/>
      <c r="S168" s="9"/>
      <c r="T168" s="10"/>
      <c r="U168" s="10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</row>
    <row r="169" spans="1:105" ht="26.25" customHeight="1" hidden="1" outlineLevel="3">
      <c r="A169" s="60" t="s">
        <v>403</v>
      </c>
      <c r="B169" s="63">
        <v>8110</v>
      </c>
      <c r="C169" s="61" t="s">
        <v>622</v>
      </c>
      <c r="D169" s="195" t="s">
        <v>139</v>
      </c>
      <c r="E169" s="218">
        <f>F169+I169</f>
        <v>0</v>
      </c>
      <c r="F169" s="218">
        <f>G169+H169</f>
        <v>0</v>
      </c>
      <c r="G169" s="218"/>
      <c r="H169" s="218"/>
      <c r="I169" s="218"/>
      <c r="J169" s="220">
        <f>L169+O169</f>
        <v>0</v>
      </c>
      <c r="K169" s="218"/>
      <c r="L169" s="220">
        <f>M169+N169</f>
        <v>0</v>
      </c>
      <c r="M169" s="218"/>
      <c r="N169" s="218"/>
      <c r="O169" s="218"/>
      <c r="P169" s="221">
        <f t="shared" si="50"/>
        <v>0</v>
      </c>
      <c r="Q169" s="9"/>
      <c r="R169" s="9"/>
      <c r="S169" s="9"/>
      <c r="T169" s="10"/>
      <c r="U169" s="10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</row>
    <row r="170" spans="1:105" ht="26.25" customHeight="1" hidden="1" outlineLevel="1" collapsed="1">
      <c r="A170" s="58" t="s">
        <v>672</v>
      </c>
      <c r="B170" s="54" t="s">
        <v>47</v>
      </c>
      <c r="C170" s="54"/>
      <c r="D170" s="107" t="s">
        <v>142</v>
      </c>
      <c r="E170" s="216">
        <f>E171+E173</f>
        <v>0</v>
      </c>
      <c r="F170" s="216">
        <f aca="true" t="shared" si="64" ref="F170:O170">F171+F173</f>
        <v>0</v>
      </c>
      <c r="G170" s="216">
        <f t="shared" si="64"/>
        <v>0</v>
      </c>
      <c r="H170" s="216">
        <f t="shared" si="64"/>
        <v>0</v>
      </c>
      <c r="I170" s="216">
        <f t="shared" si="64"/>
        <v>0</v>
      </c>
      <c r="J170" s="216">
        <f t="shared" si="64"/>
        <v>0</v>
      </c>
      <c r="K170" s="216">
        <f>K171+K173</f>
        <v>0</v>
      </c>
      <c r="L170" s="216">
        <f t="shared" si="64"/>
        <v>0</v>
      </c>
      <c r="M170" s="216">
        <f t="shared" si="64"/>
        <v>0</v>
      </c>
      <c r="N170" s="216">
        <f t="shared" si="64"/>
        <v>0</v>
      </c>
      <c r="O170" s="216">
        <f t="shared" si="64"/>
        <v>0</v>
      </c>
      <c r="P170" s="230">
        <f>J170+E170</f>
        <v>0</v>
      </c>
      <c r="Q170" s="9"/>
      <c r="R170" s="9"/>
      <c r="S170" s="9"/>
      <c r="T170" s="10"/>
      <c r="U170" s="10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</row>
    <row r="171" spans="1:105" ht="15" customHeight="1" hidden="1" outlineLevel="1">
      <c r="A171" s="60" t="s">
        <v>392</v>
      </c>
      <c r="B171" s="61" t="s">
        <v>391</v>
      </c>
      <c r="C171" s="61" t="s">
        <v>619</v>
      </c>
      <c r="D171" s="195" t="s">
        <v>390</v>
      </c>
      <c r="E171" s="218">
        <f>F171+I171</f>
        <v>0</v>
      </c>
      <c r="F171" s="218">
        <f>G171+H171</f>
        <v>0</v>
      </c>
      <c r="G171" s="230"/>
      <c r="H171" s="230"/>
      <c r="I171" s="230"/>
      <c r="J171" s="220">
        <f>L171+O171</f>
        <v>0</v>
      </c>
      <c r="K171" s="220"/>
      <c r="L171" s="230"/>
      <c r="M171" s="230"/>
      <c r="N171" s="230"/>
      <c r="O171" s="220"/>
      <c r="P171" s="230">
        <f>J171+E171</f>
        <v>0</v>
      </c>
      <c r="Q171" s="9"/>
      <c r="R171" s="9"/>
      <c r="S171" s="9"/>
      <c r="T171" s="10"/>
      <c r="U171" s="10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</row>
    <row r="172" spans="1:105" ht="36" customHeight="1" hidden="1" outlineLevel="2">
      <c r="A172" s="60"/>
      <c r="B172" s="74"/>
      <c r="C172" s="86"/>
      <c r="D172" s="40" t="s">
        <v>654</v>
      </c>
      <c r="E172" s="222">
        <f>F172+I172</f>
        <v>0</v>
      </c>
      <c r="F172" s="222">
        <f>G172+H172</f>
        <v>0</v>
      </c>
      <c r="G172" s="225"/>
      <c r="H172" s="225"/>
      <c r="I172" s="225"/>
      <c r="J172" s="228">
        <f>L172+O172</f>
        <v>0</v>
      </c>
      <c r="K172" s="228"/>
      <c r="L172" s="228">
        <f>M172+N172</f>
        <v>0</v>
      </c>
      <c r="M172" s="228"/>
      <c r="N172" s="225"/>
      <c r="O172" s="228"/>
      <c r="P172" s="226">
        <f>J172+E172</f>
        <v>0</v>
      </c>
      <c r="Q172" s="9"/>
      <c r="R172" s="9"/>
      <c r="S172" s="9"/>
      <c r="T172" s="10"/>
      <c r="U172" s="10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</row>
    <row r="173" spans="1:105" ht="15" customHeight="1" hidden="1" outlineLevel="2">
      <c r="A173" s="60" t="s">
        <v>673</v>
      </c>
      <c r="B173" s="61" t="s">
        <v>674</v>
      </c>
      <c r="C173" s="61" t="s">
        <v>619</v>
      </c>
      <c r="D173" s="195" t="s">
        <v>675</v>
      </c>
      <c r="E173" s="218">
        <f>F173+I173</f>
        <v>0</v>
      </c>
      <c r="F173" s="218">
        <f>G173+H173</f>
        <v>0</v>
      </c>
      <c r="G173" s="230"/>
      <c r="H173" s="230"/>
      <c r="I173" s="230"/>
      <c r="J173" s="220">
        <f>L173+O173</f>
        <v>0</v>
      </c>
      <c r="K173" s="220"/>
      <c r="L173" s="230"/>
      <c r="M173" s="230"/>
      <c r="N173" s="230"/>
      <c r="O173" s="220"/>
      <c r="P173" s="230">
        <f>J173+E173</f>
        <v>0</v>
      </c>
      <c r="Q173" s="9"/>
      <c r="R173" s="9"/>
      <c r="S173" s="9"/>
      <c r="T173" s="10"/>
      <c r="U173" s="10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</row>
    <row r="174" spans="1:105" ht="15" customHeight="1" hidden="1" outlineLevel="2">
      <c r="A174" s="64" t="s">
        <v>676</v>
      </c>
      <c r="B174" s="61"/>
      <c r="C174" s="61"/>
      <c r="D174" s="198" t="s">
        <v>501</v>
      </c>
      <c r="E174" s="216">
        <f>E175</f>
        <v>0</v>
      </c>
      <c r="F174" s="216">
        <f aca="true" t="shared" si="65" ref="F174:O174">F175</f>
        <v>0</v>
      </c>
      <c r="G174" s="216">
        <f t="shared" si="65"/>
        <v>0</v>
      </c>
      <c r="H174" s="216">
        <f t="shared" si="65"/>
        <v>0</v>
      </c>
      <c r="I174" s="216">
        <f t="shared" si="65"/>
        <v>0</v>
      </c>
      <c r="J174" s="216">
        <f t="shared" si="65"/>
        <v>0</v>
      </c>
      <c r="K174" s="216">
        <f t="shared" si="65"/>
        <v>0</v>
      </c>
      <c r="L174" s="216">
        <f t="shared" si="65"/>
        <v>0</v>
      </c>
      <c r="M174" s="216">
        <f t="shared" si="65"/>
        <v>0</v>
      </c>
      <c r="N174" s="216">
        <f t="shared" si="65"/>
        <v>0</v>
      </c>
      <c r="O174" s="216">
        <f t="shared" si="65"/>
        <v>0</v>
      </c>
      <c r="P174" s="230">
        <f>J174+E174</f>
        <v>0</v>
      </c>
      <c r="Q174" s="9"/>
      <c r="R174" s="9"/>
      <c r="S174" s="9"/>
      <c r="T174" s="10"/>
      <c r="U174" s="10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</row>
    <row r="175" spans="1:105" ht="25.5" hidden="1" outlineLevel="2">
      <c r="A175" s="64" t="s">
        <v>404</v>
      </c>
      <c r="B175" s="196">
        <v>9800</v>
      </c>
      <c r="C175" s="197" t="s">
        <v>626</v>
      </c>
      <c r="D175" s="198" t="s">
        <v>677</v>
      </c>
      <c r="E175" s="216">
        <f>F175+I175</f>
        <v>0</v>
      </c>
      <c r="F175" s="216">
        <f>G175+H175</f>
        <v>0</v>
      </c>
      <c r="G175" s="230"/>
      <c r="H175" s="230"/>
      <c r="I175" s="230"/>
      <c r="J175" s="229">
        <f>L175+O175</f>
        <v>0</v>
      </c>
      <c r="K175" s="220"/>
      <c r="L175" s="229"/>
      <c r="M175" s="230"/>
      <c r="N175" s="230"/>
      <c r="O175" s="220"/>
      <c r="P175" s="221">
        <f t="shared" si="50"/>
        <v>0</v>
      </c>
      <c r="Q175" s="9"/>
      <c r="R175" s="9"/>
      <c r="S175" s="9"/>
      <c r="T175" s="10"/>
      <c r="U175" s="10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</row>
    <row r="176" spans="1:105" s="20" customFormat="1" ht="33.75" customHeight="1" hidden="1" outlineLevel="1" collapsed="1">
      <c r="A176" s="64" t="s">
        <v>560</v>
      </c>
      <c r="B176" s="54"/>
      <c r="C176" s="54"/>
      <c r="D176" s="26" t="s">
        <v>504</v>
      </c>
      <c r="E176" s="215">
        <f aca="true" t="shared" si="66" ref="E176:O176">E177+E189</f>
        <v>0</v>
      </c>
      <c r="F176" s="215">
        <f t="shared" si="66"/>
        <v>0</v>
      </c>
      <c r="G176" s="215">
        <f t="shared" si="66"/>
        <v>0</v>
      </c>
      <c r="H176" s="215">
        <f t="shared" si="66"/>
        <v>0</v>
      </c>
      <c r="I176" s="215">
        <f t="shared" si="66"/>
        <v>0</v>
      </c>
      <c r="J176" s="215">
        <f t="shared" si="66"/>
        <v>0</v>
      </c>
      <c r="K176" s="215">
        <f>K177+K189</f>
        <v>0</v>
      </c>
      <c r="L176" s="215">
        <f t="shared" si="66"/>
        <v>0</v>
      </c>
      <c r="M176" s="215">
        <f t="shared" si="66"/>
        <v>0</v>
      </c>
      <c r="N176" s="215">
        <f t="shared" si="66"/>
        <v>0</v>
      </c>
      <c r="O176" s="215">
        <f t="shared" si="66"/>
        <v>0</v>
      </c>
      <c r="P176" s="221">
        <f t="shared" si="50"/>
        <v>0</v>
      </c>
      <c r="Q176" s="7"/>
      <c r="R176" s="7"/>
      <c r="S176" s="7"/>
      <c r="T176" s="8"/>
      <c r="U176" s="8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</row>
    <row r="177" spans="1:105" s="20" customFormat="1" ht="14.25" hidden="1" outlineLevel="1">
      <c r="A177" s="58" t="s">
        <v>405</v>
      </c>
      <c r="B177" s="59" t="s">
        <v>58</v>
      </c>
      <c r="C177" s="54"/>
      <c r="D177" s="200" t="s">
        <v>59</v>
      </c>
      <c r="E177" s="215">
        <f>E178+E180+E182+E184</f>
        <v>0</v>
      </c>
      <c r="F177" s="215">
        <f>F178+F180+F182+F184</f>
        <v>0</v>
      </c>
      <c r="G177" s="215">
        <f>G178+G180+G182+G184</f>
        <v>0</v>
      </c>
      <c r="H177" s="215">
        <f>H178+H180+H182+H184</f>
        <v>0</v>
      </c>
      <c r="I177" s="215">
        <f aca="true" t="shared" si="67" ref="I177:O177">I178+I180+I182+I184</f>
        <v>0</v>
      </c>
      <c r="J177" s="215">
        <f t="shared" si="67"/>
        <v>0</v>
      </c>
      <c r="K177" s="215">
        <f>K178+K180+K182+K184</f>
        <v>0</v>
      </c>
      <c r="L177" s="215">
        <f t="shared" si="67"/>
        <v>0</v>
      </c>
      <c r="M177" s="215">
        <f t="shared" si="67"/>
        <v>0</v>
      </c>
      <c r="N177" s="215">
        <f t="shared" si="67"/>
        <v>0</v>
      </c>
      <c r="O177" s="215">
        <f t="shared" si="67"/>
        <v>0</v>
      </c>
      <c r="P177" s="221">
        <f t="shared" si="50"/>
        <v>0</v>
      </c>
      <c r="Q177" s="7"/>
      <c r="R177" s="7"/>
      <c r="S177" s="7"/>
      <c r="T177" s="8"/>
      <c r="U177" s="8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</row>
    <row r="178" spans="1:105" ht="18.75" customHeight="1" hidden="1" outlineLevel="1">
      <c r="A178" s="60" t="s">
        <v>406</v>
      </c>
      <c r="B178" s="63">
        <v>4030</v>
      </c>
      <c r="C178" s="61" t="s">
        <v>623</v>
      </c>
      <c r="D178" s="22" t="s">
        <v>463</v>
      </c>
      <c r="E178" s="218">
        <f aca="true" t="shared" si="68" ref="E178:E183">F178+I178</f>
        <v>0</v>
      </c>
      <c r="F178" s="218">
        <f>G178+H178</f>
        <v>0</v>
      </c>
      <c r="G178" s="219"/>
      <c r="H178" s="219"/>
      <c r="I178" s="219"/>
      <c r="J178" s="220">
        <f aca="true" t="shared" si="69" ref="J178:J183">L178+O178</f>
        <v>0</v>
      </c>
      <c r="K178" s="219"/>
      <c r="L178" s="219">
        <f aca="true" t="shared" si="70" ref="L178:L187">M178+N178</f>
        <v>0</v>
      </c>
      <c r="M178" s="219"/>
      <c r="N178" s="219"/>
      <c r="O178" s="219"/>
      <c r="P178" s="221">
        <f t="shared" si="50"/>
        <v>0</v>
      </c>
      <c r="Q178" s="9"/>
      <c r="R178" s="9"/>
      <c r="S178" s="9"/>
      <c r="T178" s="10"/>
      <c r="U178" s="10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</row>
    <row r="179" spans="1:105" ht="18.75" customHeight="1" hidden="1" outlineLevel="3">
      <c r="A179" s="60"/>
      <c r="B179" s="57"/>
      <c r="C179" s="57"/>
      <c r="D179" s="40" t="s">
        <v>654</v>
      </c>
      <c r="E179" s="222">
        <f t="shared" si="68"/>
        <v>0</v>
      </c>
      <c r="F179" s="218">
        <f aca="true" t="shared" si="71" ref="F179:F187">G179+H179</f>
        <v>0</v>
      </c>
      <c r="G179" s="227"/>
      <c r="H179" s="227"/>
      <c r="I179" s="227"/>
      <c r="J179" s="228">
        <f t="shared" si="69"/>
        <v>0</v>
      </c>
      <c r="K179" s="227"/>
      <c r="L179" s="219">
        <f t="shared" si="70"/>
        <v>0</v>
      </c>
      <c r="M179" s="227"/>
      <c r="N179" s="227"/>
      <c r="O179" s="227"/>
      <c r="P179" s="226">
        <f t="shared" si="50"/>
        <v>0</v>
      </c>
      <c r="Q179" s="9"/>
      <c r="R179" s="9"/>
      <c r="S179" s="9"/>
      <c r="T179" s="10"/>
      <c r="U179" s="10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</row>
    <row r="180" spans="1:105" ht="15" hidden="1" outlineLevel="1" collapsed="1">
      <c r="A180" s="60" t="s">
        <v>465</v>
      </c>
      <c r="B180" s="63">
        <v>4040</v>
      </c>
      <c r="C180" s="61" t="s">
        <v>623</v>
      </c>
      <c r="D180" s="22" t="s">
        <v>464</v>
      </c>
      <c r="E180" s="218">
        <f t="shared" si="68"/>
        <v>0</v>
      </c>
      <c r="F180" s="218">
        <f t="shared" si="71"/>
        <v>0</v>
      </c>
      <c r="G180" s="219"/>
      <c r="H180" s="219"/>
      <c r="I180" s="219"/>
      <c r="J180" s="220">
        <f t="shared" si="69"/>
        <v>0</v>
      </c>
      <c r="K180" s="219"/>
      <c r="L180" s="219">
        <f t="shared" si="70"/>
        <v>0</v>
      </c>
      <c r="M180" s="219"/>
      <c r="N180" s="219"/>
      <c r="O180" s="219"/>
      <c r="P180" s="221">
        <f t="shared" si="50"/>
        <v>0</v>
      </c>
      <c r="Q180" s="9"/>
      <c r="R180" s="9"/>
      <c r="S180" s="9"/>
      <c r="T180" s="10"/>
      <c r="U180" s="10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</row>
    <row r="181" spans="1:105" ht="18.75" customHeight="1" hidden="1" outlineLevel="3">
      <c r="A181" s="60"/>
      <c r="B181" s="57"/>
      <c r="C181" s="57"/>
      <c r="D181" s="40" t="s">
        <v>537</v>
      </c>
      <c r="E181" s="222">
        <f t="shared" si="68"/>
        <v>0</v>
      </c>
      <c r="F181" s="218">
        <f t="shared" si="71"/>
        <v>0</v>
      </c>
      <c r="G181" s="227"/>
      <c r="H181" s="227"/>
      <c r="I181" s="227"/>
      <c r="J181" s="228">
        <f t="shared" si="69"/>
        <v>0</v>
      </c>
      <c r="K181" s="227"/>
      <c r="L181" s="219">
        <f t="shared" si="70"/>
        <v>0</v>
      </c>
      <c r="M181" s="227"/>
      <c r="N181" s="227"/>
      <c r="O181" s="227"/>
      <c r="P181" s="226">
        <f>J181+E181</f>
        <v>0</v>
      </c>
      <c r="Q181" s="9"/>
      <c r="R181" s="9"/>
      <c r="S181" s="9"/>
      <c r="T181" s="10"/>
      <c r="U181" s="10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</row>
    <row r="182" spans="1:105" ht="30.75" customHeight="1" hidden="1" outlineLevel="1" collapsed="1">
      <c r="A182" s="60" t="s">
        <v>467</v>
      </c>
      <c r="B182" s="63">
        <v>4060</v>
      </c>
      <c r="C182" s="61" t="s">
        <v>624</v>
      </c>
      <c r="D182" s="22" t="s">
        <v>466</v>
      </c>
      <c r="E182" s="218">
        <f t="shared" si="68"/>
        <v>0</v>
      </c>
      <c r="F182" s="218">
        <f t="shared" si="71"/>
        <v>0</v>
      </c>
      <c r="G182" s="219"/>
      <c r="H182" s="219"/>
      <c r="I182" s="219"/>
      <c r="J182" s="220">
        <f t="shared" si="69"/>
        <v>0</v>
      </c>
      <c r="K182" s="219"/>
      <c r="L182" s="219">
        <f t="shared" si="70"/>
        <v>0</v>
      </c>
      <c r="M182" s="219"/>
      <c r="N182" s="219"/>
      <c r="O182" s="219"/>
      <c r="P182" s="221">
        <f t="shared" si="50"/>
        <v>0</v>
      </c>
      <c r="Q182" s="9"/>
      <c r="R182" s="9"/>
      <c r="S182" s="9"/>
      <c r="T182" s="10"/>
      <c r="U182" s="10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</row>
    <row r="183" spans="1:105" ht="15" customHeight="1" hidden="1" outlineLevel="2">
      <c r="A183" s="60"/>
      <c r="B183" s="57"/>
      <c r="C183" s="57"/>
      <c r="D183" s="40" t="s">
        <v>537</v>
      </c>
      <c r="E183" s="222">
        <f t="shared" si="68"/>
        <v>0</v>
      </c>
      <c r="F183" s="218">
        <f t="shared" si="71"/>
        <v>0</v>
      </c>
      <c r="G183" s="227"/>
      <c r="H183" s="227"/>
      <c r="I183" s="227"/>
      <c r="J183" s="228">
        <f t="shared" si="69"/>
        <v>0</v>
      </c>
      <c r="K183" s="227"/>
      <c r="L183" s="219">
        <f t="shared" si="70"/>
        <v>0</v>
      </c>
      <c r="M183" s="227"/>
      <c r="N183" s="227"/>
      <c r="O183" s="227"/>
      <c r="P183" s="226">
        <f>J183+E183</f>
        <v>0</v>
      </c>
      <c r="Q183" s="9"/>
      <c r="R183" s="9"/>
      <c r="S183" s="9"/>
      <c r="T183" s="10"/>
      <c r="U183" s="10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</row>
    <row r="184" spans="1:105" ht="14.25" customHeight="1" hidden="1" outlineLevel="3" collapsed="1">
      <c r="A184" s="64" t="s">
        <v>483</v>
      </c>
      <c r="B184" s="291">
        <v>4080</v>
      </c>
      <c r="C184" s="54"/>
      <c r="D184" s="199" t="s">
        <v>482</v>
      </c>
      <c r="E184" s="216">
        <f aca="true" t="shared" si="72" ref="E184:O184">E185+E187</f>
        <v>0</v>
      </c>
      <c r="F184" s="218">
        <f t="shared" si="71"/>
        <v>0</v>
      </c>
      <c r="G184" s="216"/>
      <c r="H184" s="216"/>
      <c r="I184" s="216">
        <f t="shared" si="72"/>
        <v>0</v>
      </c>
      <c r="J184" s="216">
        <f t="shared" si="72"/>
        <v>0</v>
      </c>
      <c r="K184" s="216">
        <f>K185+K187</f>
        <v>0</v>
      </c>
      <c r="L184" s="219">
        <f t="shared" si="70"/>
        <v>0</v>
      </c>
      <c r="M184" s="216">
        <f t="shared" si="72"/>
        <v>0</v>
      </c>
      <c r="N184" s="216">
        <f t="shared" si="72"/>
        <v>0</v>
      </c>
      <c r="O184" s="216">
        <f t="shared" si="72"/>
        <v>0</v>
      </c>
      <c r="P184" s="229">
        <f t="shared" si="50"/>
        <v>0</v>
      </c>
      <c r="Q184" s="9"/>
      <c r="R184" s="9"/>
      <c r="S184" s="9"/>
      <c r="T184" s="10"/>
      <c r="U184" s="10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</row>
    <row r="185" spans="1:105" ht="34.5" customHeight="1" hidden="1" outlineLevel="1" collapsed="1">
      <c r="A185" s="60" t="s">
        <v>137</v>
      </c>
      <c r="B185" s="63">
        <v>4081</v>
      </c>
      <c r="C185" s="61" t="s">
        <v>625</v>
      </c>
      <c r="D185" s="65" t="s">
        <v>135</v>
      </c>
      <c r="E185" s="218">
        <f>F185+I185</f>
        <v>0</v>
      </c>
      <c r="F185" s="218">
        <f t="shared" si="71"/>
        <v>0</v>
      </c>
      <c r="G185" s="219"/>
      <c r="H185" s="219"/>
      <c r="I185" s="219"/>
      <c r="J185" s="220">
        <f>L185+O185</f>
        <v>0</v>
      </c>
      <c r="K185" s="219"/>
      <c r="L185" s="219">
        <f t="shared" si="70"/>
        <v>0</v>
      </c>
      <c r="M185" s="219"/>
      <c r="N185" s="219"/>
      <c r="O185" s="219"/>
      <c r="P185" s="221">
        <f t="shared" si="50"/>
        <v>0</v>
      </c>
      <c r="Q185" s="9"/>
      <c r="R185" s="9"/>
      <c r="S185" s="9"/>
      <c r="T185" s="10"/>
      <c r="U185" s="10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</row>
    <row r="186" spans="1:105" ht="34.5" customHeight="1" hidden="1" outlineLevel="2">
      <c r="A186" s="60"/>
      <c r="B186" s="74"/>
      <c r="C186" s="86"/>
      <c r="D186" s="40" t="s">
        <v>654</v>
      </c>
      <c r="E186" s="222">
        <f>F186+I186</f>
        <v>0</v>
      </c>
      <c r="F186" s="218">
        <f t="shared" si="71"/>
        <v>0</v>
      </c>
      <c r="G186" s="225"/>
      <c r="H186" s="225"/>
      <c r="I186" s="225"/>
      <c r="J186" s="228">
        <f>L186+O186</f>
        <v>0</v>
      </c>
      <c r="K186" s="228"/>
      <c r="L186" s="219">
        <f t="shared" si="70"/>
        <v>0</v>
      </c>
      <c r="M186" s="225"/>
      <c r="N186" s="225"/>
      <c r="O186" s="228"/>
      <c r="P186" s="226">
        <f t="shared" si="50"/>
        <v>0</v>
      </c>
      <c r="Q186" s="9"/>
      <c r="R186" s="9"/>
      <c r="S186" s="9"/>
      <c r="T186" s="10"/>
      <c r="U186" s="10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</row>
    <row r="187" spans="1:105" ht="14.25" customHeight="1" hidden="1" outlineLevel="1" collapsed="1">
      <c r="A187" s="60" t="s">
        <v>138</v>
      </c>
      <c r="B187" s="63">
        <v>4082</v>
      </c>
      <c r="C187" s="61" t="s">
        <v>625</v>
      </c>
      <c r="D187" s="65" t="s">
        <v>136</v>
      </c>
      <c r="E187" s="218">
        <f>F187+I187</f>
        <v>0</v>
      </c>
      <c r="F187" s="218">
        <f t="shared" si="71"/>
        <v>0</v>
      </c>
      <c r="G187" s="219"/>
      <c r="H187" s="219"/>
      <c r="I187" s="219"/>
      <c r="J187" s="220"/>
      <c r="K187" s="219"/>
      <c r="L187" s="219">
        <f t="shared" si="70"/>
        <v>0</v>
      </c>
      <c r="M187" s="219"/>
      <c r="N187" s="219"/>
      <c r="O187" s="219"/>
      <c r="P187" s="221">
        <f t="shared" si="50"/>
        <v>0</v>
      </c>
      <c r="Q187" s="9"/>
      <c r="R187" s="9"/>
      <c r="S187" s="9"/>
      <c r="T187" s="10"/>
      <c r="U187" s="10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</row>
    <row r="188" spans="1:105" ht="14.25" customHeight="1" hidden="1" outlineLevel="2">
      <c r="A188" s="60"/>
      <c r="B188" s="57"/>
      <c r="C188" s="57"/>
      <c r="D188" s="40" t="s">
        <v>39</v>
      </c>
      <c r="E188" s="222">
        <f>F188+I188</f>
        <v>0</v>
      </c>
      <c r="F188" s="222">
        <f>G188+H188</f>
        <v>0</v>
      </c>
      <c r="G188" s="227"/>
      <c r="H188" s="227"/>
      <c r="I188" s="227"/>
      <c r="J188" s="228">
        <f>L188+O188</f>
        <v>0</v>
      </c>
      <c r="K188" s="227"/>
      <c r="L188" s="227"/>
      <c r="M188" s="227"/>
      <c r="N188" s="227"/>
      <c r="O188" s="227"/>
      <c r="P188" s="226">
        <f>J188+E188</f>
        <v>0</v>
      </c>
      <c r="Q188" s="9"/>
      <c r="R188" s="9"/>
      <c r="S188" s="9"/>
      <c r="T188" s="10"/>
      <c r="U188" s="10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</row>
    <row r="189" spans="1:105" ht="14.25" customHeight="1" hidden="1" outlineLevel="1" collapsed="1">
      <c r="A189" s="58" t="s">
        <v>55</v>
      </c>
      <c r="B189" s="59" t="s">
        <v>56</v>
      </c>
      <c r="C189" s="59"/>
      <c r="D189" s="73" t="s">
        <v>57</v>
      </c>
      <c r="E189" s="216">
        <f>E190</f>
        <v>0</v>
      </c>
      <c r="F189" s="216">
        <f aca="true" t="shared" si="73" ref="F189:O189">F190</f>
        <v>0</v>
      </c>
      <c r="G189" s="216">
        <f t="shared" si="73"/>
        <v>0</v>
      </c>
      <c r="H189" s="216">
        <f t="shared" si="73"/>
        <v>0</v>
      </c>
      <c r="I189" s="216">
        <f t="shared" si="73"/>
        <v>0</v>
      </c>
      <c r="J189" s="216">
        <f t="shared" si="73"/>
        <v>0</v>
      </c>
      <c r="K189" s="216">
        <f t="shared" si="73"/>
        <v>0</v>
      </c>
      <c r="L189" s="216">
        <f t="shared" si="73"/>
        <v>0</v>
      </c>
      <c r="M189" s="216">
        <f t="shared" si="73"/>
        <v>0</v>
      </c>
      <c r="N189" s="216">
        <f t="shared" si="73"/>
        <v>0</v>
      </c>
      <c r="O189" s="216">
        <f t="shared" si="73"/>
        <v>0</v>
      </c>
      <c r="P189" s="221">
        <f>J189+E189</f>
        <v>0</v>
      </c>
      <c r="Q189" s="9"/>
      <c r="R189" s="9"/>
      <c r="S189" s="9"/>
      <c r="T189" s="10"/>
      <c r="U189" s="10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</row>
    <row r="190" spans="1:105" ht="27.75" customHeight="1" hidden="1" outlineLevel="1">
      <c r="A190" s="60" t="s">
        <v>469</v>
      </c>
      <c r="B190" s="63">
        <v>1100</v>
      </c>
      <c r="C190" s="61" t="s">
        <v>610</v>
      </c>
      <c r="D190" s="22" t="s">
        <v>283</v>
      </c>
      <c r="E190" s="218">
        <f>F190+I190</f>
        <v>0</v>
      </c>
      <c r="F190" s="218">
        <f>G190+H190</f>
        <v>0</v>
      </c>
      <c r="G190" s="219"/>
      <c r="H190" s="219"/>
      <c r="I190" s="219"/>
      <c r="J190" s="220">
        <f>L190+O190</f>
        <v>0</v>
      </c>
      <c r="K190" s="219"/>
      <c r="L190" s="219">
        <f>M190+N190</f>
        <v>0</v>
      </c>
      <c r="M190" s="219"/>
      <c r="N190" s="219"/>
      <c r="O190" s="219"/>
      <c r="P190" s="221">
        <f>J190+E190</f>
        <v>0</v>
      </c>
      <c r="Q190" s="9"/>
      <c r="R190" s="9"/>
      <c r="S190" s="9"/>
      <c r="T190" s="10"/>
      <c r="U190" s="10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</row>
    <row r="191" spans="1:105" ht="14.25" customHeight="1" hidden="1" outlineLevel="3">
      <c r="A191" s="60"/>
      <c r="B191" s="57"/>
      <c r="C191" s="57"/>
      <c r="D191" s="40" t="s">
        <v>39</v>
      </c>
      <c r="E191" s="222">
        <f>F191+I191</f>
        <v>0</v>
      </c>
      <c r="F191" s="222">
        <f>G191+H191</f>
        <v>0</v>
      </c>
      <c r="G191" s="227"/>
      <c r="H191" s="227"/>
      <c r="I191" s="227"/>
      <c r="J191" s="228">
        <f>L191+O191</f>
        <v>0</v>
      </c>
      <c r="K191" s="227"/>
      <c r="L191" s="227"/>
      <c r="M191" s="227"/>
      <c r="N191" s="227"/>
      <c r="O191" s="227"/>
      <c r="P191" s="226">
        <f>J191+E191</f>
        <v>0</v>
      </c>
      <c r="Q191" s="9"/>
      <c r="R191" s="9"/>
      <c r="S191" s="9"/>
      <c r="T191" s="10"/>
      <c r="U191" s="10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</row>
    <row r="192" spans="1:66" s="23" customFormat="1" ht="18" customHeight="1" hidden="1" outlineLevel="3" collapsed="1">
      <c r="A192" s="93"/>
      <c r="B192" s="102">
        <v>8700</v>
      </c>
      <c r="C192" s="54" t="s">
        <v>608</v>
      </c>
      <c r="D192" s="199" t="s">
        <v>67</v>
      </c>
      <c r="E192" s="216">
        <f>G192+H192</f>
        <v>0</v>
      </c>
      <c r="F192" s="216">
        <f>G192+H192</f>
        <v>0</v>
      </c>
      <c r="G192" s="229"/>
      <c r="H192" s="229"/>
      <c r="I192" s="229"/>
      <c r="J192" s="229">
        <f>L192+O192</f>
        <v>0</v>
      </c>
      <c r="K192" s="229"/>
      <c r="L192" s="229">
        <f>M192+N192</f>
        <v>0</v>
      </c>
      <c r="M192" s="229"/>
      <c r="N192" s="229"/>
      <c r="O192" s="229"/>
      <c r="P192" s="221">
        <f t="shared" si="50"/>
        <v>0</v>
      </c>
      <c r="Q192" s="13"/>
      <c r="R192" s="13"/>
      <c r="S192" s="13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3"/>
      <c r="BK192" s="13"/>
      <c r="BL192" s="13"/>
      <c r="BM192" s="13"/>
      <c r="BN192" s="13"/>
    </row>
    <row r="193" spans="1:85" s="20" customFormat="1" ht="25.5" hidden="1" outlineLevel="1" collapsed="1">
      <c r="A193" s="64" t="s">
        <v>481</v>
      </c>
      <c r="B193" s="75"/>
      <c r="C193" s="75"/>
      <c r="D193" s="76" t="s">
        <v>642</v>
      </c>
      <c r="E193" s="216">
        <f aca="true" t="shared" si="74" ref="E193:E198">F193+I193</f>
        <v>0</v>
      </c>
      <c r="F193" s="221">
        <f aca="true" t="shared" si="75" ref="F193:O193">F194</f>
        <v>0</v>
      </c>
      <c r="G193" s="221">
        <f t="shared" si="75"/>
        <v>0</v>
      </c>
      <c r="H193" s="221">
        <f t="shared" si="75"/>
        <v>0</v>
      </c>
      <c r="I193" s="221">
        <f t="shared" si="75"/>
        <v>0</v>
      </c>
      <c r="J193" s="221">
        <f t="shared" si="75"/>
        <v>0</v>
      </c>
      <c r="K193" s="221">
        <f t="shared" si="75"/>
        <v>0</v>
      </c>
      <c r="L193" s="221">
        <f t="shared" si="75"/>
        <v>0</v>
      </c>
      <c r="M193" s="221">
        <f t="shared" si="75"/>
        <v>0</v>
      </c>
      <c r="N193" s="221">
        <f t="shared" si="75"/>
        <v>0</v>
      </c>
      <c r="O193" s="221">
        <f t="shared" si="75"/>
        <v>0</v>
      </c>
      <c r="P193" s="221">
        <f t="shared" si="50"/>
        <v>0</v>
      </c>
      <c r="Q193" s="7"/>
      <c r="R193" s="7"/>
      <c r="S193" s="7"/>
      <c r="T193" s="8"/>
      <c r="U193" s="8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</row>
    <row r="194" spans="1:85" s="20" customFormat="1" ht="14.25" hidden="1" outlineLevel="2">
      <c r="A194" s="64" t="s">
        <v>233</v>
      </c>
      <c r="B194" s="54" t="s">
        <v>144</v>
      </c>
      <c r="C194" s="54"/>
      <c r="D194" s="107" t="s">
        <v>501</v>
      </c>
      <c r="E194" s="216">
        <f t="shared" si="74"/>
        <v>0</v>
      </c>
      <c r="F194" s="215">
        <f aca="true" t="shared" si="76" ref="F194:O194">F195+F199+F203</f>
        <v>0</v>
      </c>
      <c r="G194" s="215">
        <f t="shared" si="76"/>
        <v>0</v>
      </c>
      <c r="H194" s="215">
        <f t="shared" si="76"/>
        <v>0</v>
      </c>
      <c r="I194" s="215">
        <f t="shared" si="76"/>
        <v>0</v>
      </c>
      <c r="J194" s="215">
        <f t="shared" si="76"/>
        <v>0</v>
      </c>
      <c r="K194" s="215">
        <f>K195+K199+K203</f>
        <v>0</v>
      </c>
      <c r="L194" s="215">
        <f t="shared" si="76"/>
        <v>0</v>
      </c>
      <c r="M194" s="215">
        <f t="shared" si="76"/>
        <v>0</v>
      </c>
      <c r="N194" s="215">
        <f t="shared" si="76"/>
        <v>0</v>
      </c>
      <c r="O194" s="215">
        <f t="shared" si="76"/>
        <v>0</v>
      </c>
      <c r="P194" s="221">
        <f t="shared" si="50"/>
        <v>0</v>
      </c>
      <c r="Q194" s="7"/>
      <c r="R194" s="7"/>
      <c r="S194" s="7"/>
      <c r="T194" s="8"/>
      <c r="U194" s="8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</row>
    <row r="195" spans="1:85" s="20" customFormat="1" ht="14.25" hidden="1" outlineLevel="3">
      <c r="A195" s="64" t="s">
        <v>120</v>
      </c>
      <c r="B195" s="54" t="s">
        <v>143</v>
      </c>
      <c r="C195" s="54"/>
      <c r="D195" s="107" t="s">
        <v>145</v>
      </c>
      <c r="E195" s="216">
        <f t="shared" si="74"/>
        <v>0</v>
      </c>
      <c r="F195" s="215">
        <f aca="true" t="shared" si="77" ref="F195:O195">F196</f>
        <v>0</v>
      </c>
      <c r="G195" s="215">
        <f t="shared" si="77"/>
        <v>0</v>
      </c>
      <c r="H195" s="215">
        <f t="shared" si="77"/>
        <v>0</v>
      </c>
      <c r="I195" s="215">
        <f t="shared" si="77"/>
        <v>0</v>
      </c>
      <c r="J195" s="215">
        <f t="shared" si="77"/>
        <v>0</v>
      </c>
      <c r="K195" s="215">
        <f t="shared" si="77"/>
        <v>0</v>
      </c>
      <c r="L195" s="215">
        <f t="shared" si="77"/>
        <v>0</v>
      </c>
      <c r="M195" s="215">
        <f t="shared" si="77"/>
        <v>0</v>
      </c>
      <c r="N195" s="215">
        <f t="shared" si="77"/>
        <v>0</v>
      </c>
      <c r="O195" s="215">
        <f t="shared" si="77"/>
        <v>0</v>
      </c>
      <c r="P195" s="221">
        <f t="shared" si="50"/>
        <v>0</v>
      </c>
      <c r="Q195" s="7"/>
      <c r="R195" s="7"/>
      <c r="S195" s="7"/>
      <c r="T195" s="8"/>
      <c r="U195" s="8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</row>
    <row r="196" spans="1:85" s="20" customFormat="1" ht="14.25" hidden="1" outlineLevel="3">
      <c r="A196" s="64" t="s">
        <v>493</v>
      </c>
      <c r="B196" s="90">
        <v>9150</v>
      </c>
      <c r="C196" s="91" t="s">
        <v>626</v>
      </c>
      <c r="D196" s="92" t="s">
        <v>146</v>
      </c>
      <c r="E196" s="216">
        <f t="shared" si="74"/>
        <v>0</v>
      </c>
      <c r="F196" s="216">
        <f>F197+F198</f>
        <v>0</v>
      </c>
      <c r="G196" s="216">
        <f aca="true" t="shared" si="78" ref="G196:O196">G197+G198</f>
        <v>0</v>
      </c>
      <c r="H196" s="216">
        <f t="shared" si="78"/>
        <v>0</v>
      </c>
      <c r="I196" s="216">
        <f t="shared" si="78"/>
        <v>0</v>
      </c>
      <c r="J196" s="216">
        <f t="shared" si="78"/>
        <v>0</v>
      </c>
      <c r="K196" s="216">
        <f>K197+K198</f>
        <v>0</v>
      </c>
      <c r="L196" s="216">
        <f t="shared" si="78"/>
        <v>0</v>
      </c>
      <c r="M196" s="216">
        <f t="shared" si="78"/>
        <v>0</v>
      </c>
      <c r="N196" s="216">
        <f t="shared" si="78"/>
        <v>0</v>
      </c>
      <c r="O196" s="216">
        <f t="shared" si="78"/>
        <v>0</v>
      </c>
      <c r="P196" s="216">
        <f>P197+P198</f>
        <v>0</v>
      </c>
      <c r="Q196" s="7"/>
      <c r="R196" s="7"/>
      <c r="S196" s="7"/>
      <c r="T196" s="8"/>
      <c r="U196" s="8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</row>
    <row r="197" spans="1:85" s="20" customFormat="1" ht="25.5" customHeight="1" hidden="1" outlineLevel="3">
      <c r="A197" s="60" t="s">
        <v>494</v>
      </c>
      <c r="B197" s="292">
        <v>9151</v>
      </c>
      <c r="C197" s="87" t="s">
        <v>626</v>
      </c>
      <c r="D197" s="41" t="s">
        <v>147</v>
      </c>
      <c r="E197" s="218">
        <f t="shared" si="74"/>
        <v>0</v>
      </c>
      <c r="F197" s="218">
        <f>G197+H197</f>
        <v>0</v>
      </c>
      <c r="G197" s="219"/>
      <c r="H197" s="219"/>
      <c r="I197" s="219"/>
      <c r="J197" s="220">
        <f>L197+O197</f>
        <v>0</v>
      </c>
      <c r="K197" s="219"/>
      <c r="L197" s="219">
        <f>M197+N197</f>
        <v>0</v>
      </c>
      <c r="M197" s="219"/>
      <c r="N197" s="219"/>
      <c r="O197" s="219"/>
      <c r="P197" s="221">
        <f t="shared" si="50"/>
        <v>0</v>
      </c>
      <c r="Q197" s="7"/>
      <c r="R197" s="7"/>
      <c r="S197" s="7"/>
      <c r="T197" s="8"/>
      <c r="U197" s="8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</row>
    <row r="198" spans="1:85" s="20" customFormat="1" ht="40.5" customHeight="1" hidden="1" outlineLevel="3">
      <c r="A198" s="60" t="s">
        <v>495</v>
      </c>
      <c r="B198" s="292">
        <v>9152</v>
      </c>
      <c r="C198" s="87" t="s">
        <v>626</v>
      </c>
      <c r="D198" s="41" t="s">
        <v>229</v>
      </c>
      <c r="E198" s="218">
        <f t="shared" si="74"/>
        <v>0</v>
      </c>
      <c r="F198" s="218">
        <f>G198+H198</f>
        <v>0</v>
      </c>
      <c r="G198" s="219"/>
      <c r="H198" s="219"/>
      <c r="I198" s="219"/>
      <c r="J198" s="220">
        <f>L198+O198</f>
        <v>0</v>
      </c>
      <c r="K198" s="219"/>
      <c r="L198" s="219">
        <f>M198+N198</f>
        <v>0</v>
      </c>
      <c r="M198" s="219"/>
      <c r="N198" s="219"/>
      <c r="O198" s="219"/>
      <c r="P198" s="221">
        <f t="shared" si="50"/>
        <v>0</v>
      </c>
      <c r="Q198" s="7"/>
      <c r="R198" s="7"/>
      <c r="S198" s="7"/>
      <c r="T198" s="8"/>
      <c r="U198" s="8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</row>
    <row r="199" spans="1:85" s="20" customFormat="1" ht="38.25" customHeight="1" hidden="1" outlineLevel="2">
      <c r="A199" s="193" t="s">
        <v>232</v>
      </c>
      <c r="B199" s="116" t="s">
        <v>231</v>
      </c>
      <c r="C199" s="116"/>
      <c r="D199" s="107" t="s">
        <v>230</v>
      </c>
      <c r="E199" s="216">
        <f>E200+E201</f>
        <v>0</v>
      </c>
      <c r="F199" s="216">
        <f aca="true" t="shared" si="79" ref="F199:O199">F200+F201</f>
        <v>0</v>
      </c>
      <c r="G199" s="216">
        <f t="shared" si="79"/>
        <v>0</v>
      </c>
      <c r="H199" s="216">
        <f t="shared" si="79"/>
        <v>0</v>
      </c>
      <c r="I199" s="216">
        <f t="shared" si="79"/>
        <v>0</v>
      </c>
      <c r="J199" s="216">
        <f t="shared" si="79"/>
        <v>0</v>
      </c>
      <c r="K199" s="216">
        <f>K200+K201</f>
        <v>0</v>
      </c>
      <c r="L199" s="216">
        <f t="shared" si="79"/>
        <v>0</v>
      </c>
      <c r="M199" s="216">
        <f t="shared" si="79"/>
        <v>0</v>
      </c>
      <c r="N199" s="216">
        <f t="shared" si="79"/>
        <v>0</v>
      </c>
      <c r="O199" s="216">
        <f t="shared" si="79"/>
        <v>0</v>
      </c>
      <c r="P199" s="221">
        <f t="shared" si="50"/>
        <v>0</v>
      </c>
      <c r="Q199" s="7"/>
      <c r="R199" s="7"/>
      <c r="S199" s="7"/>
      <c r="T199" s="8"/>
      <c r="U199" s="8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</row>
    <row r="200" spans="1:85" s="20" customFormat="1" ht="172.5" customHeight="1" hidden="1" outlineLevel="3">
      <c r="A200" s="84" t="s">
        <v>491</v>
      </c>
      <c r="B200" s="85" t="s">
        <v>485</v>
      </c>
      <c r="C200" s="85" t="s">
        <v>627</v>
      </c>
      <c r="D200" s="41" t="s">
        <v>489</v>
      </c>
      <c r="E200" s="218">
        <f>F200+I200</f>
        <v>0</v>
      </c>
      <c r="F200" s="218">
        <f>G200+H200</f>
        <v>0</v>
      </c>
      <c r="G200" s="219"/>
      <c r="H200" s="219"/>
      <c r="I200" s="219"/>
      <c r="J200" s="220">
        <f>L200+O200</f>
        <v>0</v>
      </c>
      <c r="K200" s="219"/>
      <c r="L200" s="219">
        <f>M200+N200</f>
        <v>0</v>
      </c>
      <c r="M200" s="219"/>
      <c r="N200" s="219"/>
      <c r="O200" s="219"/>
      <c r="P200" s="221">
        <f>J200+E200</f>
        <v>0</v>
      </c>
      <c r="Q200" s="7"/>
      <c r="R200" s="7"/>
      <c r="S200" s="7"/>
      <c r="T200" s="8"/>
      <c r="U200" s="8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</row>
    <row r="201" spans="1:85" s="20" customFormat="1" ht="38.25" customHeight="1" hidden="1" outlineLevel="1" collapsed="1">
      <c r="A201" s="84" t="s">
        <v>492</v>
      </c>
      <c r="B201" s="77">
        <v>9620</v>
      </c>
      <c r="C201" s="87" t="s">
        <v>626</v>
      </c>
      <c r="D201" s="41" t="s">
        <v>490</v>
      </c>
      <c r="E201" s="218">
        <f>F201+I201</f>
        <v>0</v>
      </c>
      <c r="F201" s="218">
        <f>G201+H201</f>
        <v>0</v>
      </c>
      <c r="G201" s="219"/>
      <c r="H201" s="219"/>
      <c r="I201" s="219"/>
      <c r="J201" s="220">
        <f>40-40</f>
        <v>0</v>
      </c>
      <c r="K201" s="220"/>
      <c r="L201" s="219"/>
      <c r="M201" s="219"/>
      <c r="N201" s="219"/>
      <c r="O201" s="220"/>
      <c r="P201" s="221">
        <f t="shared" si="50"/>
        <v>0</v>
      </c>
      <c r="Q201" s="7"/>
      <c r="R201" s="7"/>
      <c r="S201" s="7"/>
      <c r="T201" s="8"/>
      <c r="U201" s="8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</row>
    <row r="202" spans="1:85" s="20" customFormat="1" ht="60.75" customHeight="1" hidden="1" outlineLevel="1">
      <c r="A202" s="60"/>
      <c r="B202" s="96"/>
      <c r="C202" s="97"/>
      <c r="D202" s="40" t="s">
        <v>275</v>
      </c>
      <c r="E202" s="222">
        <f>F202+I202</f>
        <v>0</v>
      </c>
      <c r="F202" s="222">
        <f>G202+H202</f>
        <v>0</v>
      </c>
      <c r="G202" s="225"/>
      <c r="H202" s="225"/>
      <c r="I202" s="225"/>
      <c r="J202" s="224"/>
      <c r="K202" s="224"/>
      <c r="L202" s="225"/>
      <c r="M202" s="225"/>
      <c r="N202" s="225"/>
      <c r="O202" s="224"/>
      <c r="P202" s="226">
        <f t="shared" si="50"/>
        <v>0</v>
      </c>
      <c r="Q202" s="7"/>
      <c r="R202" s="7"/>
      <c r="S202" s="7"/>
      <c r="T202" s="8"/>
      <c r="U202" s="8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</row>
    <row r="203" spans="1:85" s="20" customFormat="1" ht="46.5" customHeight="1" hidden="1" outlineLevel="1">
      <c r="A203" s="193" t="s">
        <v>235</v>
      </c>
      <c r="B203" s="90">
        <v>9700</v>
      </c>
      <c r="C203" s="91"/>
      <c r="D203" s="107" t="s">
        <v>234</v>
      </c>
      <c r="E203" s="216">
        <f>E204+E206</f>
        <v>0</v>
      </c>
      <c r="F203" s="216">
        <f aca="true" t="shared" si="80" ref="F203:O203">F204+F206</f>
        <v>0</v>
      </c>
      <c r="G203" s="216">
        <f t="shared" si="80"/>
        <v>0</v>
      </c>
      <c r="H203" s="216">
        <f t="shared" si="80"/>
        <v>0</v>
      </c>
      <c r="I203" s="216">
        <f t="shared" si="80"/>
        <v>0</v>
      </c>
      <c r="J203" s="216">
        <f t="shared" si="80"/>
        <v>0</v>
      </c>
      <c r="K203" s="216">
        <f>K204+K206</f>
        <v>0</v>
      </c>
      <c r="L203" s="216">
        <f t="shared" si="80"/>
        <v>0</v>
      </c>
      <c r="M203" s="216">
        <f t="shared" si="80"/>
        <v>0</v>
      </c>
      <c r="N203" s="216">
        <f t="shared" si="80"/>
        <v>0</v>
      </c>
      <c r="O203" s="216">
        <f t="shared" si="80"/>
        <v>0</v>
      </c>
      <c r="P203" s="221">
        <f t="shared" si="50"/>
        <v>0</v>
      </c>
      <c r="Q203" s="7"/>
      <c r="R203" s="7"/>
      <c r="S203" s="7"/>
      <c r="T203" s="8"/>
      <c r="U203" s="8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</row>
    <row r="204" spans="1:85" s="20" customFormat="1" ht="25.5" customHeight="1" hidden="1" outlineLevel="1">
      <c r="A204" s="60" t="s">
        <v>678</v>
      </c>
      <c r="B204" s="78">
        <v>9750</v>
      </c>
      <c r="C204" s="88" t="s">
        <v>626</v>
      </c>
      <c r="D204" s="29" t="s">
        <v>679</v>
      </c>
      <c r="E204" s="218">
        <f>G204+H204</f>
        <v>0</v>
      </c>
      <c r="F204" s="218">
        <f>G204+H204</f>
        <v>0</v>
      </c>
      <c r="G204" s="219"/>
      <c r="H204" s="219"/>
      <c r="I204" s="219"/>
      <c r="J204" s="220">
        <f>L204+O204</f>
        <v>0</v>
      </c>
      <c r="K204" s="219"/>
      <c r="L204" s="219">
        <f>M204+N204</f>
        <v>0</v>
      </c>
      <c r="M204" s="219"/>
      <c r="N204" s="219"/>
      <c r="O204" s="219"/>
      <c r="P204" s="221">
        <f>J204+E204</f>
        <v>0</v>
      </c>
      <c r="Q204" s="7"/>
      <c r="R204" s="7"/>
      <c r="S204" s="7"/>
      <c r="T204" s="8"/>
      <c r="U204" s="8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</row>
    <row r="205" spans="1:85" s="20" customFormat="1" ht="25.5" customHeight="1" hidden="1" outlineLevel="1">
      <c r="A205" s="60"/>
      <c r="B205" s="96"/>
      <c r="C205" s="97"/>
      <c r="D205" s="40" t="s">
        <v>526</v>
      </c>
      <c r="E205" s="222">
        <f>F205+I205</f>
        <v>0</v>
      </c>
      <c r="F205" s="222">
        <f>G205+H205</f>
        <v>0</v>
      </c>
      <c r="G205" s="225"/>
      <c r="H205" s="225"/>
      <c r="I205" s="225"/>
      <c r="J205" s="228">
        <f>O205</f>
        <v>40000</v>
      </c>
      <c r="K205" s="228"/>
      <c r="L205" s="225"/>
      <c r="M205" s="225"/>
      <c r="N205" s="225"/>
      <c r="O205" s="228">
        <f>40000</f>
        <v>40000</v>
      </c>
      <c r="P205" s="226">
        <f>J205+E205</f>
        <v>40000</v>
      </c>
      <c r="Q205" s="7"/>
      <c r="R205" s="7"/>
      <c r="S205" s="7"/>
      <c r="T205" s="8"/>
      <c r="U205" s="8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</row>
    <row r="206" spans="1:85" s="20" customFormat="1" ht="25.5" customHeight="1" hidden="1" outlineLevel="1">
      <c r="A206" s="60" t="s">
        <v>497</v>
      </c>
      <c r="B206" s="78">
        <v>9770</v>
      </c>
      <c r="C206" s="88" t="s">
        <v>626</v>
      </c>
      <c r="D206" s="29" t="s">
        <v>496</v>
      </c>
      <c r="E206" s="218">
        <f>F206+I206</f>
        <v>0</v>
      </c>
      <c r="F206" s="218">
        <f>G206+H206</f>
        <v>0</v>
      </c>
      <c r="G206" s="219"/>
      <c r="H206" s="219"/>
      <c r="I206" s="219"/>
      <c r="J206" s="220">
        <f>L206+O206</f>
        <v>0</v>
      </c>
      <c r="K206" s="220"/>
      <c r="L206" s="219">
        <f>M206+N206</f>
        <v>0</v>
      </c>
      <c r="M206" s="219"/>
      <c r="N206" s="219"/>
      <c r="O206" s="220"/>
      <c r="P206" s="221">
        <f>J206+E206</f>
        <v>0</v>
      </c>
      <c r="Q206" s="7"/>
      <c r="R206" s="7"/>
      <c r="S206" s="7"/>
      <c r="T206" s="8"/>
      <c r="U206" s="8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</row>
    <row r="207" spans="1:85" s="20" customFormat="1" ht="25.5" customHeight="1" hidden="1" outlineLevel="1">
      <c r="A207" s="60"/>
      <c r="B207" s="96"/>
      <c r="C207" s="97"/>
      <c r="D207" s="40" t="s">
        <v>34</v>
      </c>
      <c r="E207" s="222">
        <f>F207+I207</f>
        <v>0</v>
      </c>
      <c r="F207" s="222">
        <f>G207+H207</f>
        <v>0</v>
      </c>
      <c r="G207" s="225"/>
      <c r="H207" s="225"/>
      <c r="I207" s="225"/>
      <c r="J207" s="228">
        <f>O207</f>
        <v>0</v>
      </c>
      <c r="K207" s="228"/>
      <c r="L207" s="225"/>
      <c r="M207" s="225"/>
      <c r="N207" s="225"/>
      <c r="O207" s="228"/>
      <c r="P207" s="226">
        <f>J207+E207</f>
        <v>0</v>
      </c>
      <c r="Q207" s="7"/>
      <c r="R207" s="7"/>
      <c r="S207" s="7"/>
      <c r="T207" s="8"/>
      <c r="U207" s="8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</row>
    <row r="208" spans="1:85" s="20" customFormat="1" ht="30" customHeight="1" collapsed="1">
      <c r="A208" s="24"/>
      <c r="B208" s="79"/>
      <c r="C208" s="89"/>
      <c r="D208" s="2" t="s">
        <v>643</v>
      </c>
      <c r="E208" s="302">
        <f aca="true" t="shared" si="81" ref="E208:O208">E10+E16+E47+E100+E176+E193+E192</f>
        <v>1069152</v>
      </c>
      <c r="F208" s="302">
        <f t="shared" si="81"/>
        <v>1069152</v>
      </c>
      <c r="G208" s="302">
        <f t="shared" si="81"/>
        <v>0</v>
      </c>
      <c r="H208" s="302">
        <f t="shared" si="81"/>
        <v>250000</v>
      </c>
      <c r="I208" s="221">
        <f t="shared" si="81"/>
        <v>0</v>
      </c>
      <c r="J208" s="221">
        <f t="shared" si="81"/>
        <v>565201</v>
      </c>
      <c r="K208" s="221">
        <f>K10+K16+K47+K100+K176+K193+K192</f>
        <v>565201</v>
      </c>
      <c r="L208" s="221">
        <f t="shared" si="81"/>
        <v>0</v>
      </c>
      <c r="M208" s="221">
        <f t="shared" si="81"/>
        <v>0</v>
      </c>
      <c r="N208" s="221">
        <f t="shared" si="81"/>
        <v>0</v>
      </c>
      <c r="O208" s="221">
        <f t="shared" si="81"/>
        <v>565201</v>
      </c>
      <c r="P208" s="221">
        <f t="shared" si="50"/>
        <v>1634353</v>
      </c>
      <c r="Q208" s="7"/>
      <c r="R208" s="7"/>
      <c r="S208" s="7"/>
      <c r="T208" s="8"/>
      <c r="U208" s="8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</row>
    <row r="209" spans="4:85" ht="15" customHeight="1" hidden="1" outlineLevel="1" collapsed="1">
      <c r="D209" s="19" t="s">
        <v>520</v>
      </c>
      <c r="E209" s="300">
        <f>439895+121457</f>
        <v>561352</v>
      </c>
      <c r="F209" s="300">
        <f>439895+121457</f>
        <v>561352</v>
      </c>
      <c r="G209" s="233"/>
      <c r="H209" s="233"/>
      <c r="I209" s="233"/>
      <c r="J209" s="233">
        <v>122800</v>
      </c>
      <c r="K209" s="233">
        <v>122800</v>
      </c>
      <c r="L209" s="233"/>
      <c r="M209" s="233"/>
      <c r="N209" s="233"/>
      <c r="O209" s="233">
        <v>122800</v>
      </c>
      <c r="P209" s="220">
        <f aca="true" t="shared" si="82" ref="P209:P244">J209+E209</f>
        <v>684152</v>
      </c>
      <c r="Q209" s="80"/>
      <c r="R209" s="80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</row>
    <row r="210" spans="4:85" ht="15" customHeight="1" hidden="1" outlineLevel="1">
      <c r="D210" s="19" t="s">
        <v>228</v>
      </c>
      <c r="E210" s="297">
        <f>-43000+43000</f>
        <v>0</v>
      </c>
      <c r="F210" s="297">
        <f>-43000+43000</f>
        <v>0</v>
      </c>
      <c r="G210" s="297"/>
      <c r="H210" s="297"/>
      <c r="I210" s="297"/>
      <c r="J210" s="298"/>
      <c r="K210" s="298"/>
      <c r="L210" s="298"/>
      <c r="M210" s="298"/>
      <c r="N210" s="298"/>
      <c r="O210" s="298"/>
      <c r="P210" s="220">
        <f t="shared" si="82"/>
        <v>0</v>
      </c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</row>
    <row r="211" spans="4:85" ht="15" customHeight="1" hidden="1" outlineLevel="1">
      <c r="D211" s="19" t="s">
        <v>691</v>
      </c>
      <c r="E211" s="297">
        <f>10800</f>
        <v>10800</v>
      </c>
      <c r="F211" s="529">
        <f>10800</f>
        <v>10800</v>
      </c>
      <c r="G211" s="297"/>
      <c r="H211" s="297"/>
      <c r="I211" s="297"/>
      <c r="J211" s="298"/>
      <c r="K211" s="298"/>
      <c r="L211" s="298"/>
      <c r="M211" s="298"/>
      <c r="N211" s="298"/>
      <c r="O211" s="298"/>
      <c r="P211" s="220">
        <f t="shared" si="82"/>
        <v>10800</v>
      </c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</row>
    <row r="212" spans="4:85" ht="15" customHeight="1" hidden="1" outlineLevel="1">
      <c r="D212" s="19" t="s">
        <v>692</v>
      </c>
      <c r="E212" s="297"/>
      <c r="F212" s="297"/>
      <c r="G212" s="297"/>
      <c r="H212" s="297"/>
      <c r="I212" s="297"/>
      <c r="J212" s="297">
        <f>341434+-33</f>
        <v>341401</v>
      </c>
      <c r="K212" s="297">
        <f>341434+-33</f>
        <v>341401</v>
      </c>
      <c r="L212" s="297"/>
      <c r="M212" s="297"/>
      <c r="N212" s="297"/>
      <c r="O212" s="297">
        <f>341434+-33</f>
        <v>341401</v>
      </c>
      <c r="P212" s="220">
        <f t="shared" si="82"/>
        <v>341401</v>
      </c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</row>
    <row r="213" spans="4:85" ht="15" customHeight="1" hidden="1" outlineLevel="1">
      <c r="D213" s="19" t="s">
        <v>690</v>
      </c>
      <c r="E213" s="297">
        <v>497000</v>
      </c>
      <c r="F213" s="297">
        <v>497000</v>
      </c>
      <c r="G213" s="297"/>
      <c r="H213" s="297">
        <v>250000</v>
      </c>
      <c r="I213" s="297"/>
      <c r="J213" s="10">
        <v>101000</v>
      </c>
      <c r="K213" s="10">
        <v>101000</v>
      </c>
      <c r="L213" s="10"/>
      <c r="M213" s="10"/>
      <c r="N213" s="10"/>
      <c r="O213" s="10">
        <v>101000</v>
      </c>
      <c r="P213" s="220">
        <f t="shared" si="82"/>
        <v>598000</v>
      </c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</row>
    <row r="214" spans="5:85" ht="15" customHeight="1" hidden="1" outlineLevel="1">
      <c r="E214" s="300"/>
      <c r="F214" s="300"/>
      <c r="G214" s="300"/>
      <c r="H214" s="298"/>
      <c r="I214" s="10"/>
      <c r="J214" s="10"/>
      <c r="K214" s="10"/>
      <c r="L214" s="10"/>
      <c r="M214" s="10"/>
      <c r="N214" s="10"/>
      <c r="O214" s="10"/>
      <c r="P214" s="220">
        <f t="shared" si="82"/>
        <v>0</v>
      </c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</row>
    <row r="215" spans="5:85" ht="15" customHeight="1" hidden="1" outlineLevel="1">
      <c r="E215" s="301"/>
      <c r="F215" s="301"/>
      <c r="G215" s="301"/>
      <c r="H215" s="301"/>
      <c r="I215" s="301"/>
      <c r="J215" s="301"/>
      <c r="K215" s="301"/>
      <c r="L215" s="301"/>
      <c r="M215" s="301"/>
      <c r="N215" s="301"/>
      <c r="O215" s="301"/>
      <c r="P215" s="220">
        <f t="shared" si="82"/>
        <v>0</v>
      </c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</row>
    <row r="216" spans="5:85" ht="15" customHeight="1" hidden="1" outlineLevel="1">
      <c r="E216" s="322"/>
      <c r="F216" s="322"/>
      <c r="G216" s="322"/>
      <c r="H216" s="322"/>
      <c r="I216" s="322"/>
      <c r="J216" s="322"/>
      <c r="K216" s="322"/>
      <c r="L216" s="322"/>
      <c r="M216" s="322"/>
      <c r="N216" s="322"/>
      <c r="O216" s="322"/>
      <c r="P216" s="220">
        <f t="shared" si="82"/>
        <v>0</v>
      </c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</row>
    <row r="217" spans="5:85" ht="15" customHeight="1" hidden="1" outlineLevel="1">
      <c r="E217" s="317"/>
      <c r="F217" s="317"/>
      <c r="G217" s="301"/>
      <c r="H217" s="301"/>
      <c r="I217" s="301"/>
      <c r="J217" s="301"/>
      <c r="K217" s="301"/>
      <c r="L217" s="301"/>
      <c r="M217" s="301"/>
      <c r="N217" s="301"/>
      <c r="O217" s="301"/>
      <c r="P217" s="220">
        <f t="shared" si="82"/>
        <v>0</v>
      </c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</row>
    <row r="218" spans="5:85" ht="15" customHeight="1" hidden="1" outlineLevel="1">
      <c r="E218" s="301"/>
      <c r="F218" s="301"/>
      <c r="G218" s="301"/>
      <c r="H218" s="301"/>
      <c r="I218" s="301"/>
      <c r="J218" s="301"/>
      <c r="K218" s="301"/>
      <c r="L218" s="301"/>
      <c r="M218" s="301"/>
      <c r="N218" s="301"/>
      <c r="O218" s="301"/>
      <c r="P218" s="220">
        <f t="shared" si="82"/>
        <v>0</v>
      </c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</row>
    <row r="219" spans="5:85" ht="15" customHeight="1" hidden="1" outlineLevel="1"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20">
        <f t="shared" si="82"/>
        <v>0</v>
      </c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</row>
    <row r="220" spans="5:85" ht="15" customHeight="1" hidden="1" outlineLevel="1">
      <c r="E220" s="234"/>
      <c r="F220" s="234" t="s">
        <v>64</v>
      </c>
      <c r="G220" s="234"/>
      <c r="H220" s="234"/>
      <c r="I220" s="234"/>
      <c r="J220" s="234"/>
      <c r="K220" s="234"/>
      <c r="L220" s="234"/>
      <c r="M220" s="234"/>
      <c r="N220" s="234"/>
      <c r="O220" s="234"/>
      <c r="P220" s="220">
        <f t="shared" si="82"/>
        <v>0</v>
      </c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</row>
    <row r="221" spans="5:85" ht="15" customHeight="1" hidden="1" outlineLevel="1">
      <c r="E221" s="234"/>
      <c r="F221" s="234"/>
      <c r="G221" s="232"/>
      <c r="H221" s="234"/>
      <c r="I221" s="234"/>
      <c r="J221" s="234"/>
      <c r="K221" s="234"/>
      <c r="L221" s="234"/>
      <c r="M221" s="234"/>
      <c r="N221" s="234"/>
      <c r="O221" s="234"/>
      <c r="P221" s="220">
        <f t="shared" si="82"/>
        <v>0</v>
      </c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</row>
    <row r="222" spans="5:85" ht="15" customHeight="1" hidden="1" outlineLevel="1"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20">
        <f t="shared" si="82"/>
        <v>0</v>
      </c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</row>
    <row r="223" spans="5:85" ht="15" customHeight="1" hidden="1" outlineLevel="1"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20">
        <f t="shared" si="82"/>
        <v>0</v>
      </c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</row>
    <row r="224" spans="5:85" ht="15" customHeight="1" hidden="1" outlineLevel="1">
      <c r="E224" s="234"/>
      <c r="F224" s="234"/>
      <c r="G224" s="233"/>
      <c r="H224" s="233"/>
      <c r="I224" s="233"/>
      <c r="J224" s="233"/>
      <c r="K224" s="233" t="s">
        <v>64</v>
      </c>
      <c r="L224" s="233"/>
      <c r="M224" s="233"/>
      <c r="N224" s="233"/>
      <c r="O224" s="233"/>
      <c r="P224" s="220">
        <f t="shared" si="82"/>
        <v>0</v>
      </c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</row>
    <row r="225" spans="5:85" ht="15" customHeight="1" hidden="1" outlineLevel="1">
      <c r="E225" s="233"/>
      <c r="F225" s="233"/>
      <c r="G225" s="233"/>
      <c r="H225" s="233"/>
      <c r="I225" s="233"/>
      <c r="J225" s="233"/>
      <c r="K225" s="233"/>
      <c r="L225" s="233"/>
      <c r="M225" s="233"/>
      <c r="N225" s="233"/>
      <c r="O225" s="233"/>
      <c r="P225" s="220">
        <f t="shared" si="82"/>
        <v>0</v>
      </c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</row>
    <row r="226" spans="5:85" ht="15" customHeight="1" hidden="1" outlineLevel="1">
      <c r="E226" s="234"/>
      <c r="F226" s="234"/>
      <c r="G226" s="233"/>
      <c r="H226" s="233"/>
      <c r="I226" s="233"/>
      <c r="J226" s="233"/>
      <c r="K226" s="233"/>
      <c r="L226" s="233"/>
      <c r="M226" s="233"/>
      <c r="N226" s="233"/>
      <c r="O226" s="233"/>
      <c r="P226" s="220">
        <f t="shared" si="82"/>
        <v>0</v>
      </c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</row>
    <row r="227" spans="5:85" ht="15" customHeight="1" hidden="1" outlineLevel="1">
      <c r="E227" s="234"/>
      <c r="F227" s="234"/>
      <c r="G227" s="233"/>
      <c r="H227" s="233"/>
      <c r="I227" s="233"/>
      <c r="J227" s="233"/>
      <c r="K227" s="233"/>
      <c r="L227" s="233"/>
      <c r="M227" s="233"/>
      <c r="N227" s="233"/>
      <c r="O227" s="233"/>
      <c r="P227" s="220">
        <f t="shared" si="82"/>
        <v>0</v>
      </c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</row>
    <row r="228" spans="5:85" ht="15" customHeight="1" hidden="1" outlineLevel="1"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20">
        <f t="shared" si="82"/>
        <v>0</v>
      </c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</row>
    <row r="229" spans="5:85" ht="15" customHeight="1" hidden="1" outlineLevel="1">
      <c r="E229" s="233"/>
      <c r="F229" s="233"/>
      <c r="G229" s="233"/>
      <c r="H229" s="233"/>
      <c r="I229" s="233"/>
      <c r="J229" s="233"/>
      <c r="K229" s="233"/>
      <c r="L229" s="233"/>
      <c r="M229" s="232"/>
      <c r="N229" s="232"/>
      <c r="O229" s="233"/>
      <c r="P229" s="220">
        <f t="shared" si="82"/>
        <v>0</v>
      </c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</row>
    <row r="230" spans="5:85" ht="15" customHeight="1" hidden="1" outlineLevel="1">
      <c r="E230" s="234"/>
      <c r="F230" s="234"/>
      <c r="G230" s="234"/>
      <c r="H230" s="234"/>
      <c r="I230" s="233"/>
      <c r="J230" s="233"/>
      <c r="K230" s="233"/>
      <c r="L230" s="233"/>
      <c r="M230" s="233"/>
      <c r="N230" s="233"/>
      <c r="O230" s="233"/>
      <c r="P230" s="220">
        <f t="shared" si="82"/>
        <v>0</v>
      </c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</row>
    <row r="231" spans="5:85" ht="15" customHeight="1" hidden="1" outlineLevel="1"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20">
        <f t="shared" si="82"/>
        <v>0</v>
      </c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</row>
    <row r="232" spans="5:85" ht="15" customHeight="1" hidden="1" outlineLevel="1"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20">
        <f t="shared" si="82"/>
        <v>0</v>
      </c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</row>
    <row r="233" spans="5:85" ht="15" customHeight="1" hidden="1" outlineLevel="1"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20">
        <f t="shared" si="82"/>
        <v>0</v>
      </c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</row>
    <row r="234" spans="5:85" ht="15" customHeight="1" hidden="1" outlineLevel="1"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20">
        <f t="shared" si="82"/>
        <v>0</v>
      </c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</row>
    <row r="235" spans="5:85" ht="15" customHeight="1" hidden="1" outlineLevel="1"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20">
        <f t="shared" si="82"/>
        <v>0</v>
      </c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</row>
    <row r="236" spans="5:85" ht="15" customHeight="1" hidden="1" outlineLevel="1"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20">
        <f t="shared" si="82"/>
        <v>0</v>
      </c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</row>
    <row r="237" spans="5:85" ht="15" customHeight="1" hidden="1" outlineLevel="1">
      <c r="E237" s="234"/>
      <c r="F237" s="234"/>
      <c r="G237" s="234"/>
      <c r="H237" s="234"/>
      <c r="I237" s="233"/>
      <c r="J237" s="233"/>
      <c r="K237" s="233"/>
      <c r="L237" s="233"/>
      <c r="M237" s="233"/>
      <c r="N237" s="233"/>
      <c r="O237" s="233"/>
      <c r="P237" s="220">
        <f t="shared" si="82"/>
        <v>0</v>
      </c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</row>
    <row r="238" spans="5:85" ht="15" customHeight="1" hidden="1" outlineLevel="1">
      <c r="E238" s="234"/>
      <c r="F238" s="234"/>
      <c r="G238" s="234"/>
      <c r="H238" s="234"/>
      <c r="I238" s="233"/>
      <c r="J238" s="233"/>
      <c r="K238" s="233"/>
      <c r="L238" s="233"/>
      <c r="M238" s="233"/>
      <c r="N238" s="233"/>
      <c r="O238" s="233"/>
      <c r="P238" s="220">
        <f t="shared" si="82"/>
        <v>0</v>
      </c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</row>
    <row r="239" spans="5:85" ht="15" customHeight="1" hidden="1" outlineLevel="1">
      <c r="E239" s="234"/>
      <c r="F239" s="234"/>
      <c r="G239" s="234"/>
      <c r="H239" s="234"/>
      <c r="I239" s="233"/>
      <c r="J239" s="233"/>
      <c r="K239" s="233"/>
      <c r="L239" s="233"/>
      <c r="M239" s="233"/>
      <c r="N239" s="233"/>
      <c r="O239" s="233"/>
      <c r="P239" s="220">
        <f t="shared" si="82"/>
        <v>0</v>
      </c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</row>
    <row r="240" spans="5:85" ht="15" customHeight="1" hidden="1" outlineLevel="1"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20">
        <f t="shared" si="82"/>
        <v>0</v>
      </c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</row>
    <row r="241" spans="5:85" ht="15" customHeight="1" hidden="1" outlineLevel="1"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20">
        <f t="shared" si="82"/>
        <v>0</v>
      </c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</row>
    <row r="242" spans="5:85" ht="15" customHeight="1" hidden="1" outlineLevel="1">
      <c r="E242" s="234"/>
      <c r="F242" s="234"/>
      <c r="G242" s="234"/>
      <c r="H242" s="234"/>
      <c r="I242" s="233"/>
      <c r="J242" s="233"/>
      <c r="K242" s="233"/>
      <c r="L242" s="233"/>
      <c r="M242" s="233"/>
      <c r="N242" s="233"/>
      <c r="O242" s="233"/>
      <c r="P242" s="220">
        <f t="shared" si="82"/>
        <v>0</v>
      </c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</row>
    <row r="243" spans="5:85" ht="15" customHeight="1" hidden="1" outlineLevel="1">
      <c r="E243" s="234"/>
      <c r="F243" s="234"/>
      <c r="G243" s="234"/>
      <c r="H243" s="234"/>
      <c r="I243" s="233"/>
      <c r="J243" s="233"/>
      <c r="K243" s="233"/>
      <c r="L243" s="233"/>
      <c r="M243" s="233"/>
      <c r="N243" s="233"/>
      <c r="O243" s="233"/>
      <c r="P243" s="220">
        <f t="shared" si="82"/>
        <v>0</v>
      </c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</row>
    <row r="244" spans="5:85" ht="15" customHeight="1" hidden="1" outlineLevel="1">
      <c r="E244" s="233"/>
      <c r="F244" s="233"/>
      <c r="G244" s="233"/>
      <c r="H244" s="233"/>
      <c r="I244" s="233"/>
      <c r="J244" s="233"/>
      <c r="K244" s="233"/>
      <c r="L244" s="233"/>
      <c r="M244" s="233"/>
      <c r="N244" s="233"/>
      <c r="O244" s="233"/>
      <c r="P244" s="220">
        <f t="shared" si="82"/>
        <v>0</v>
      </c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</row>
    <row r="245" spans="5:85" ht="15" customHeight="1" hidden="1" outlineLevel="1">
      <c r="E245" s="524">
        <f aca="true" t="shared" si="83" ref="E245:P245">SUM(E209:E244)</f>
        <v>1069152</v>
      </c>
      <c r="F245" s="10">
        <f t="shared" si="83"/>
        <v>1069152</v>
      </c>
      <c r="G245" s="233">
        <f t="shared" si="83"/>
        <v>0</v>
      </c>
      <c r="H245" s="10">
        <f t="shared" si="83"/>
        <v>250000</v>
      </c>
      <c r="I245" s="233">
        <f t="shared" si="83"/>
        <v>0</v>
      </c>
      <c r="J245" s="233">
        <f t="shared" si="83"/>
        <v>565201</v>
      </c>
      <c r="K245" s="233">
        <f>SUM(K209:K244)</f>
        <v>565201</v>
      </c>
      <c r="L245" s="233">
        <f t="shared" si="83"/>
        <v>0</v>
      </c>
      <c r="M245" s="233">
        <f t="shared" si="83"/>
        <v>0</v>
      </c>
      <c r="N245" s="233">
        <f t="shared" si="83"/>
        <v>0</v>
      </c>
      <c r="O245" s="233">
        <f t="shared" si="83"/>
        <v>565201</v>
      </c>
      <c r="P245" s="233">
        <f t="shared" si="83"/>
        <v>1634353</v>
      </c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</row>
    <row r="246" spans="5:85" ht="15" customHeight="1" hidden="1" outlineLevel="1">
      <c r="E246" s="10">
        <f aca="true" t="shared" si="84" ref="E246:P246">E245-E208</f>
        <v>0</v>
      </c>
      <c r="F246" s="10">
        <f t="shared" si="84"/>
        <v>0</v>
      </c>
      <c r="G246" s="10">
        <f t="shared" si="84"/>
        <v>0</v>
      </c>
      <c r="H246" s="233">
        <f t="shared" si="84"/>
        <v>0</v>
      </c>
      <c r="I246" s="233">
        <f t="shared" si="84"/>
        <v>0</v>
      </c>
      <c r="J246" s="233">
        <f t="shared" si="84"/>
        <v>0</v>
      </c>
      <c r="K246" s="10">
        <f>K245-K208</f>
        <v>0</v>
      </c>
      <c r="L246" s="233">
        <f t="shared" si="84"/>
        <v>0</v>
      </c>
      <c r="M246" s="233">
        <f t="shared" si="84"/>
        <v>0</v>
      </c>
      <c r="N246" s="233">
        <f t="shared" si="84"/>
        <v>0</v>
      </c>
      <c r="O246" s="10">
        <f t="shared" si="84"/>
        <v>0</v>
      </c>
      <c r="P246" s="10">
        <f t="shared" si="84"/>
        <v>0</v>
      </c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</row>
    <row r="247" spans="5:85" ht="15" collapsed="1"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</row>
    <row r="248" spans="5:85" ht="15">
      <c r="E248" s="80"/>
      <c r="F248" s="80"/>
      <c r="G248" s="80"/>
      <c r="H248" s="80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</row>
    <row r="249" spans="5:85" ht="15"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</row>
    <row r="250" spans="5:85" ht="15"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</row>
    <row r="251" spans="5:85" ht="15"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</row>
    <row r="252" spans="5:85" ht="15"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</row>
    <row r="253" spans="5:85" ht="15"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</row>
    <row r="254" spans="5:85" ht="15"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</row>
    <row r="255" spans="5:85" ht="15"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</row>
    <row r="256" spans="5:85" ht="15"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</row>
    <row r="257" spans="5:85" ht="15"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</row>
    <row r="258" spans="5:85" ht="15"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</row>
    <row r="259" spans="5:85" ht="15"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</row>
    <row r="260" spans="5:85" ht="15"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</row>
    <row r="261" spans="5:85" ht="15"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</row>
    <row r="262" spans="5:85" ht="15"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</row>
    <row r="263" spans="5:85" ht="15"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</row>
    <row r="264" spans="5:85" ht="15"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</row>
    <row r="265" spans="5:85" ht="15"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</row>
    <row r="266" spans="5:85" ht="15"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</row>
    <row r="267" spans="5:85" ht="15"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</row>
    <row r="268" spans="5:85" ht="15"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</row>
    <row r="269" spans="5:85" ht="15"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</row>
    <row r="270" spans="5:85" ht="15"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</row>
    <row r="271" spans="5:85" ht="15"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</row>
    <row r="272" spans="5:85" ht="15"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</row>
    <row r="273" spans="5:85" ht="15"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</row>
    <row r="274" spans="5:85" ht="15"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</row>
    <row r="275" spans="5:85" ht="15"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</row>
    <row r="276" spans="5:85" ht="15"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</row>
    <row r="277" spans="4:85" ht="15">
      <c r="D277" s="28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</row>
    <row r="278" spans="4:85" ht="15">
      <c r="D278" s="28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</row>
    <row r="279" spans="4:85" ht="15">
      <c r="D279" s="28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</row>
    <row r="280" spans="4:85" ht="15">
      <c r="D280" s="28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</row>
    <row r="281" spans="4:85" ht="15">
      <c r="D281" s="28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</row>
    <row r="282" spans="4:85" ht="15">
      <c r="D282" s="28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</row>
    <row r="283" spans="4:85" ht="15">
      <c r="D283" s="28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</row>
    <row r="284" spans="4:85" ht="15">
      <c r="D284" s="28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</row>
    <row r="285" spans="4:85" ht="15">
      <c r="D285" s="28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</row>
    <row r="286" spans="4:85" ht="15">
      <c r="D286" s="28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</row>
    <row r="287" spans="4:85" ht="15">
      <c r="D287" s="28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</row>
    <row r="288" spans="4:85" ht="15">
      <c r="D288" s="28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</row>
    <row r="289" spans="4:85" ht="15">
      <c r="D289" s="28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</row>
    <row r="290" spans="4:85" ht="15">
      <c r="D290" s="28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</row>
    <row r="291" spans="4:85" ht="15">
      <c r="D291" s="28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</row>
    <row r="292" spans="4:85" ht="15">
      <c r="D292" s="28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</row>
    <row r="293" spans="4:85" ht="15">
      <c r="D293" s="28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</row>
    <row r="294" spans="4:85" ht="15">
      <c r="D294" s="28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</row>
    <row r="295" spans="4:85" ht="15">
      <c r="D295" s="28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</row>
    <row r="296" spans="4:85" ht="15">
      <c r="D296" s="28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</row>
    <row r="297" spans="4:85" ht="15">
      <c r="D297" s="28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</row>
    <row r="298" spans="4:85" ht="15">
      <c r="D298" s="28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</row>
    <row r="299" spans="4:85" ht="15">
      <c r="D299" s="28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</row>
    <row r="300" spans="4:85" ht="15">
      <c r="D300" s="28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</row>
    <row r="301" spans="4:85" ht="15">
      <c r="D301" s="28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</row>
    <row r="302" spans="4:85" ht="15">
      <c r="D302" s="28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</row>
    <row r="303" spans="4:85" ht="15">
      <c r="D303" s="28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</row>
    <row r="304" spans="4:85" ht="15">
      <c r="D304" s="28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</row>
    <row r="305" spans="4:85" ht="15">
      <c r="D305" s="28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</row>
    <row r="306" spans="4:85" ht="15">
      <c r="D306" s="28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</row>
    <row r="307" spans="4:85" ht="15">
      <c r="D307" s="28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</row>
    <row r="308" spans="4:85" ht="15">
      <c r="D308" s="28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</row>
    <row r="309" spans="4:85" ht="15">
      <c r="D309" s="28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</row>
    <row r="310" spans="4:85" ht="15">
      <c r="D310" s="28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</row>
    <row r="311" spans="4:85" ht="15">
      <c r="D311" s="28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</row>
    <row r="312" spans="4:85" ht="15">
      <c r="D312" s="28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</row>
    <row r="313" spans="4:85" ht="15">
      <c r="D313" s="28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</row>
    <row r="314" spans="4:85" ht="15">
      <c r="D314" s="28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</row>
    <row r="315" spans="4:85" ht="15">
      <c r="D315" s="28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</row>
    <row r="316" spans="4:85" ht="15">
      <c r="D316" s="28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</row>
    <row r="317" spans="4:85" ht="15">
      <c r="D317" s="28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</row>
    <row r="318" spans="4:85" ht="15">
      <c r="D318" s="28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</row>
    <row r="319" spans="4:85" ht="15">
      <c r="D319" s="28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</row>
    <row r="320" spans="4:85" ht="15">
      <c r="D320" s="28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</row>
    <row r="321" spans="4:85" ht="15">
      <c r="D321" s="28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</row>
    <row r="322" spans="4:85" ht="15">
      <c r="D322" s="28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</row>
    <row r="323" spans="4:85" ht="15">
      <c r="D323" s="28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</row>
    <row r="324" spans="4:85" ht="15">
      <c r="D324" s="28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</row>
    <row r="325" spans="4:85" ht="15">
      <c r="D325" s="28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</row>
    <row r="326" spans="4:85" ht="15">
      <c r="D326" s="28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</row>
    <row r="327" spans="4:85" ht="15">
      <c r="D327" s="28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</row>
    <row r="328" spans="4:85" ht="15">
      <c r="D328" s="28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</row>
    <row r="329" spans="4:85" ht="15">
      <c r="D329" s="28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  <c r="CG329" s="28"/>
    </row>
    <row r="330" spans="4:85" ht="15">
      <c r="D330" s="28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</row>
    <row r="331" spans="4:85" ht="15">
      <c r="D331" s="28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</row>
    <row r="332" spans="4:85" ht="15">
      <c r="D332" s="28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</row>
    <row r="333" spans="4:85" ht="15">
      <c r="D333" s="28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</row>
    <row r="334" spans="4:85" ht="15">
      <c r="D334" s="28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</row>
    <row r="335" spans="4:85" ht="15">
      <c r="D335" s="28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</row>
    <row r="336" spans="4:85" ht="15">
      <c r="D336" s="28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</row>
    <row r="337" spans="4:85" ht="15">
      <c r="D337" s="28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</row>
    <row r="338" spans="4:85" ht="15">
      <c r="D338" s="28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</row>
    <row r="339" spans="4:85" ht="15">
      <c r="D339" s="28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</row>
    <row r="340" spans="4:85" ht="15">
      <c r="D340" s="28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</row>
    <row r="341" spans="4:85" ht="15">
      <c r="D341" s="28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</row>
    <row r="342" spans="4:85" ht="15">
      <c r="D342" s="28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</row>
    <row r="343" spans="4:85" ht="15">
      <c r="D343" s="28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</row>
    <row r="344" spans="4:85" ht="15">
      <c r="D344" s="28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</row>
    <row r="345" spans="4:85" ht="15">
      <c r="D345" s="28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</row>
    <row r="346" spans="4:85" ht="15">
      <c r="D346" s="28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</row>
    <row r="347" spans="4:85" ht="15">
      <c r="D347" s="28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</row>
    <row r="348" spans="4:85" ht="15">
      <c r="D348" s="28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</row>
    <row r="349" spans="4:85" ht="15">
      <c r="D349" s="28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</row>
    <row r="350" spans="4:85" ht="15">
      <c r="D350" s="28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</row>
    <row r="351" spans="4:85" ht="15">
      <c r="D351" s="28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</row>
    <row r="352" spans="4:85" ht="15">
      <c r="D352" s="28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  <c r="CG352" s="28"/>
    </row>
    <row r="353" spans="4:85" ht="15">
      <c r="D353" s="28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</row>
    <row r="354" spans="4:85" ht="15">
      <c r="D354" s="28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  <c r="CG354" s="28"/>
    </row>
    <row r="355" spans="4:85" ht="15">
      <c r="D355" s="28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  <c r="CG355" s="28"/>
    </row>
    <row r="356" spans="4:85" ht="15">
      <c r="D356" s="28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</row>
    <row r="357" spans="4:85" ht="15">
      <c r="D357" s="28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</row>
    <row r="358" spans="4:85" ht="15">
      <c r="D358" s="28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  <c r="CG358" s="28"/>
    </row>
    <row r="359" spans="4:85" ht="15">
      <c r="D359" s="28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</row>
    <row r="360" spans="4:85" ht="15">
      <c r="D360" s="28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</row>
    <row r="361" spans="4:85" ht="15">
      <c r="D361" s="28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</row>
    <row r="362" spans="4:85" ht="15">
      <c r="D362" s="28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</row>
    <row r="363" spans="4:85" ht="15">
      <c r="D363" s="28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</row>
    <row r="364" spans="4:85" ht="15">
      <c r="D364" s="28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</row>
    <row r="365" spans="4:85" ht="15">
      <c r="D365" s="28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</row>
    <row r="366" spans="4:85" ht="15">
      <c r="D366" s="28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</row>
    <row r="367" spans="4:85" ht="15">
      <c r="D367" s="28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</row>
    <row r="368" spans="4:85" ht="15">
      <c r="D368" s="28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</row>
    <row r="369" spans="4:85" ht="15">
      <c r="D369" s="28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</row>
    <row r="370" spans="4:85" ht="15">
      <c r="D370" s="28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</row>
    <row r="371" spans="4:85" ht="15">
      <c r="D371" s="28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</row>
    <row r="372" spans="4:85" ht="15">
      <c r="D372" s="28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</row>
    <row r="373" spans="4:85" ht="15">
      <c r="D373" s="28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</row>
    <row r="374" spans="4:85" ht="15">
      <c r="D374" s="28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</row>
    <row r="375" spans="4:85" ht="15">
      <c r="D375" s="28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</row>
    <row r="376" spans="4:85" ht="15">
      <c r="D376" s="28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</row>
    <row r="377" spans="4:85" ht="15">
      <c r="D377" s="28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</row>
    <row r="378" spans="4:85" ht="15">
      <c r="D378" s="28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</row>
    <row r="379" spans="4:85" ht="15">
      <c r="D379" s="28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</row>
    <row r="380" spans="4:85" ht="15">
      <c r="D380" s="28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</row>
    <row r="381" spans="4:85" ht="15">
      <c r="D381" s="28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</row>
    <row r="382" spans="4:85" ht="15">
      <c r="D382" s="28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</row>
    <row r="383" spans="4:85" ht="15">
      <c r="D383" s="28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</row>
    <row r="384" spans="4:85" ht="15">
      <c r="D384" s="28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</row>
    <row r="385" spans="4:85" ht="15">
      <c r="D385" s="28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  <c r="CG385" s="28"/>
    </row>
    <row r="386" spans="4:85" ht="15">
      <c r="D386" s="28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  <c r="CG386" s="28"/>
    </row>
    <row r="387" spans="4:85" ht="15">
      <c r="D387" s="28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</row>
    <row r="388" spans="4:85" ht="15">
      <c r="D388" s="28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</row>
    <row r="389" spans="4:85" ht="15">
      <c r="D389" s="28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</row>
    <row r="390" spans="4:85" ht="15">
      <c r="D390" s="28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</row>
    <row r="391" spans="4:85" ht="15">
      <c r="D391" s="28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</row>
    <row r="392" spans="4:85" ht="15">
      <c r="D392" s="28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</row>
    <row r="393" spans="4:85" ht="15">
      <c r="D393" s="28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</row>
    <row r="394" spans="4:85" ht="15">
      <c r="D394" s="28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</row>
    <row r="395" spans="4:85" ht="15">
      <c r="D395" s="28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</row>
    <row r="396" spans="4:85" ht="15">
      <c r="D396" s="28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</row>
    <row r="397" spans="4:85" ht="15">
      <c r="D397" s="28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</row>
    <row r="398" spans="4:85" ht="15">
      <c r="D398" s="28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</row>
    <row r="399" spans="4:85" ht="15">
      <c r="D399" s="28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</row>
    <row r="400" spans="4:85" ht="15">
      <c r="D400" s="28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</row>
    <row r="401" spans="4:85" ht="15">
      <c r="D401" s="28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</row>
    <row r="402" spans="4:85" ht="15">
      <c r="D402" s="28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</row>
    <row r="403" spans="4:85" ht="15">
      <c r="D403" s="28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</row>
    <row r="404" spans="4:85" ht="15">
      <c r="D404" s="28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</row>
    <row r="405" spans="4:85" ht="15">
      <c r="D405" s="28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</row>
    <row r="406" spans="4:85" ht="15">
      <c r="D406" s="28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</row>
    <row r="407" spans="4:85" ht="15">
      <c r="D407" s="28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</row>
    <row r="408" spans="4:85" ht="15">
      <c r="D408" s="28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</row>
    <row r="409" spans="4:85" ht="15">
      <c r="D409" s="28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  <c r="CG409" s="28"/>
    </row>
    <row r="410" spans="4:85" ht="15">
      <c r="D410" s="28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</row>
    <row r="411" spans="4:85" ht="15">
      <c r="D411" s="28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  <c r="CG411" s="28"/>
    </row>
    <row r="412" spans="4:85" ht="15">
      <c r="D412" s="28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</row>
    <row r="413" spans="4:85" ht="15">
      <c r="D413" s="28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</row>
    <row r="414" spans="4:85" ht="15">
      <c r="D414" s="28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</row>
    <row r="415" spans="4:85" ht="15">
      <c r="D415" s="28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</row>
    <row r="416" spans="4:85" ht="15">
      <c r="D416" s="28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</row>
    <row r="417" spans="4:85" ht="15">
      <c r="D417" s="28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</row>
    <row r="418" spans="4:85" ht="15">
      <c r="D418" s="28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</row>
    <row r="419" spans="4:85" ht="15">
      <c r="D419" s="28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</row>
    <row r="420" spans="4:85" ht="15">
      <c r="D420" s="28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</row>
    <row r="421" spans="4:85" ht="15">
      <c r="D421" s="28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</row>
    <row r="422" spans="4:85" ht="15">
      <c r="D422" s="28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</row>
    <row r="423" spans="4:85" ht="15">
      <c r="D423" s="28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</row>
    <row r="424" spans="4:85" ht="15">
      <c r="D424" s="28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</row>
    <row r="425" spans="4:85" ht="15">
      <c r="D425" s="28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</row>
    <row r="426" spans="4:85" ht="15">
      <c r="D426" s="28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</row>
    <row r="427" spans="4:85" ht="15">
      <c r="D427" s="28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</row>
    <row r="428" spans="4:85" ht="15">
      <c r="D428" s="28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</row>
    <row r="429" spans="4:85" ht="15">
      <c r="D429" s="28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</row>
    <row r="430" spans="4:85" ht="15">
      <c r="D430" s="28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</row>
    <row r="431" spans="4:85" ht="15">
      <c r="D431" s="28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</row>
    <row r="432" spans="4:85" ht="15">
      <c r="D432" s="28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</row>
    <row r="433" spans="4:85" ht="15">
      <c r="D433" s="28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</row>
    <row r="434" spans="4:85" ht="15">
      <c r="D434" s="28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</row>
    <row r="435" spans="4:85" ht="15">
      <c r="D435" s="28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</row>
    <row r="436" spans="4:85" ht="15">
      <c r="D436" s="28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</row>
    <row r="437" spans="4:85" ht="15">
      <c r="D437" s="28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</row>
    <row r="438" spans="4:85" ht="15">
      <c r="D438" s="28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  <c r="CG438" s="28"/>
    </row>
    <row r="439" spans="4:85" ht="15">
      <c r="D439" s="28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</row>
    <row r="440" spans="4:85" ht="15">
      <c r="D440" s="28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  <c r="CG440" s="28"/>
    </row>
    <row r="441" spans="4:85" ht="15">
      <c r="D441" s="28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  <c r="CG441" s="28"/>
    </row>
    <row r="442" spans="4:85" ht="15">
      <c r="D442" s="28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  <c r="CG442" s="28"/>
    </row>
    <row r="443" spans="4:85" ht="15">
      <c r="D443" s="28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E443" s="28"/>
      <c r="CF443" s="28"/>
      <c r="CG443" s="28"/>
    </row>
    <row r="444" spans="4:85" ht="15">
      <c r="D444" s="28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  <c r="CG444" s="28"/>
    </row>
    <row r="445" spans="4:85" ht="15">
      <c r="D445" s="28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  <c r="BY445" s="28"/>
      <c r="BZ445" s="28"/>
      <c r="CA445" s="28"/>
      <c r="CB445" s="28"/>
      <c r="CC445" s="28"/>
      <c r="CD445" s="28"/>
      <c r="CE445" s="28"/>
      <c r="CF445" s="28"/>
      <c r="CG445" s="28"/>
    </row>
    <row r="446" spans="4:85" ht="15">
      <c r="D446" s="28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  <c r="CG446" s="28"/>
    </row>
    <row r="447" spans="4:85" ht="15">
      <c r="D447" s="28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28"/>
      <c r="CD447" s="28"/>
      <c r="CE447" s="28"/>
      <c r="CF447" s="28"/>
      <c r="CG447" s="28"/>
    </row>
    <row r="448" spans="4:85" ht="15">
      <c r="D448" s="28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  <c r="BY448" s="28"/>
      <c r="BZ448" s="28"/>
      <c r="CA448" s="28"/>
      <c r="CB448" s="28"/>
      <c r="CC448" s="28"/>
      <c r="CD448" s="28"/>
      <c r="CE448" s="28"/>
      <c r="CF448" s="28"/>
      <c r="CG448" s="28"/>
    </row>
    <row r="449" spans="4:85" ht="15">
      <c r="D449" s="28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  <c r="CG449" s="28"/>
    </row>
    <row r="450" spans="4:85" ht="15">
      <c r="D450" s="28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8"/>
      <c r="CF450" s="28"/>
      <c r="CG450" s="28"/>
    </row>
    <row r="451" spans="4:85" ht="15">
      <c r="D451" s="28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C451" s="28"/>
      <c r="CD451" s="28"/>
      <c r="CE451" s="28"/>
      <c r="CF451" s="28"/>
      <c r="CG451" s="28"/>
    </row>
    <row r="452" spans="4:85" ht="15">
      <c r="D452" s="28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  <c r="CG452" s="28"/>
    </row>
    <row r="453" spans="4:85" ht="15">
      <c r="D453" s="28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C453" s="28"/>
      <c r="CD453" s="28"/>
      <c r="CE453" s="28"/>
      <c r="CF453" s="28"/>
      <c r="CG453" s="28"/>
    </row>
    <row r="454" spans="4:85" ht="15">
      <c r="D454" s="28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  <c r="BY454" s="28"/>
      <c r="BZ454" s="28"/>
      <c r="CA454" s="28"/>
      <c r="CB454" s="28"/>
      <c r="CC454" s="28"/>
      <c r="CD454" s="28"/>
      <c r="CE454" s="28"/>
      <c r="CF454" s="28"/>
      <c r="CG454" s="28"/>
    </row>
    <row r="455" spans="4:85" ht="15">
      <c r="D455" s="28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28"/>
      <c r="BT455" s="28"/>
      <c r="BU455" s="28"/>
      <c r="BV455" s="28"/>
      <c r="BW455" s="28"/>
      <c r="BX455" s="28"/>
      <c r="BY455" s="28"/>
      <c r="BZ455" s="28"/>
      <c r="CA455" s="28"/>
      <c r="CB455" s="28"/>
      <c r="CC455" s="28"/>
      <c r="CD455" s="28"/>
      <c r="CE455" s="28"/>
      <c r="CF455" s="28"/>
      <c r="CG455" s="28"/>
    </row>
    <row r="456" spans="4:85" ht="15">
      <c r="D456" s="28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  <c r="BY456" s="28"/>
      <c r="BZ456" s="28"/>
      <c r="CA456" s="28"/>
      <c r="CB456" s="28"/>
      <c r="CC456" s="28"/>
      <c r="CD456" s="28"/>
      <c r="CE456" s="28"/>
      <c r="CF456" s="28"/>
      <c r="CG456" s="28"/>
    </row>
    <row r="457" spans="4:85" ht="15">
      <c r="D457" s="28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  <c r="BY457" s="28"/>
      <c r="BZ457" s="28"/>
      <c r="CA457" s="28"/>
      <c r="CB457" s="28"/>
      <c r="CC457" s="28"/>
      <c r="CD457" s="28"/>
      <c r="CE457" s="28"/>
      <c r="CF457" s="28"/>
      <c r="CG457" s="28"/>
    </row>
    <row r="458" spans="4:85" ht="15">
      <c r="D458" s="28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  <c r="BU458" s="28"/>
      <c r="BV458" s="28"/>
      <c r="BW458" s="28"/>
      <c r="BX458" s="28"/>
      <c r="BY458" s="28"/>
      <c r="BZ458" s="28"/>
      <c r="CA458" s="28"/>
      <c r="CB458" s="28"/>
      <c r="CC458" s="28"/>
      <c r="CD458" s="28"/>
      <c r="CE458" s="28"/>
      <c r="CF458" s="28"/>
      <c r="CG458" s="28"/>
    </row>
    <row r="459" spans="4:85" ht="15">
      <c r="D459" s="28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  <c r="BU459" s="28"/>
      <c r="BV459" s="28"/>
      <c r="BW459" s="28"/>
      <c r="BX459" s="28"/>
      <c r="BY459" s="28"/>
      <c r="BZ459" s="28"/>
      <c r="CA459" s="28"/>
      <c r="CB459" s="28"/>
      <c r="CC459" s="28"/>
      <c r="CD459" s="28"/>
      <c r="CE459" s="28"/>
      <c r="CF459" s="28"/>
      <c r="CG459" s="28"/>
    </row>
    <row r="460" spans="4:85" ht="15">
      <c r="D460" s="28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  <c r="BY460" s="28"/>
      <c r="BZ460" s="28"/>
      <c r="CA460" s="28"/>
      <c r="CB460" s="28"/>
      <c r="CC460" s="28"/>
      <c r="CD460" s="28"/>
      <c r="CE460" s="28"/>
      <c r="CF460" s="28"/>
      <c r="CG460" s="28"/>
    </row>
    <row r="461" spans="4:85" ht="15">
      <c r="D461" s="28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  <c r="BY461" s="28"/>
      <c r="BZ461" s="28"/>
      <c r="CA461" s="28"/>
      <c r="CB461" s="28"/>
      <c r="CC461" s="28"/>
      <c r="CD461" s="28"/>
      <c r="CE461" s="28"/>
      <c r="CF461" s="28"/>
      <c r="CG461" s="28"/>
    </row>
    <row r="462" spans="4:85" ht="15">
      <c r="D462" s="28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  <c r="BU462" s="28"/>
      <c r="BV462" s="28"/>
      <c r="BW462" s="28"/>
      <c r="BX462" s="28"/>
      <c r="BY462" s="28"/>
      <c r="BZ462" s="28"/>
      <c r="CA462" s="28"/>
      <c r="CB462" s="28"/>
      <c r="CC462" s="28"/>
      <c r="CD462" s="28"/>
      <c r="CE462" s="28"/>
      <c r="CF462" s="28"/>
      <c r="CG462" s="28"/>
    </row>
    <row r="463" spans="4:85" ht="15">
      <c r="D463" s="28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  <c r="BU463" s="28"/>
      <c r="BV463" s="28"/>
      <c r="BW463" s="28"/>
      <c r="BX463" s="28"/>
      <c r="BY463" s="28"/>
      <c r="BZ463" s="28"/>
      <c r="CA463" s="28"/>
      <c r="CB463" s="28"/>
      <c r="CC463" s="28"/>
      <c r="CD463" s="28"/>
      <c r="CE463" s="28"/>
      <c r="CF463" s="28"/>
      <c r="CG463" s="28"/>
    </row>
    <row r="464" spans="4:85" ht="15">
      <c r="D464" s="28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  <c r="BY464" s="28"/>
      <c r="BZ464" s="28"/>
      <c r="CA464" s="28"/>
      <c r="CB464" s="28"/>
      <c r="CC464" s="28"/>
      <c r="CD464" s="28"/>
      <c r="CE464" s="28"/>
      <c r="CF464" s="28"/>
      <c r="CG464" s="28"/>
    </row>
    <row r="465" spans="4:85" ht="15">
      <c r="D465" s="28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  <c r="BY465" s="28"/>
      <c r="BZ465" s="28"/>
      <c r="CA465" s="28"/>
      <c r="CB465" s="28"/>
      <c r="CC465" s="28"/>
      <c r="CD465" s="28"/>
      <c r="CE465" s="28"/>
      <c r="CF465" s="28"/>
      <c r="CG465" s="28"/>
    </row>
    <row r="466" spans="4:85" ht="15">
      <c r="D466" s="28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  <c r="BY466" s="28"/>
      <c r="BZ466" s="28"/>
      <c r="CA466" s="28"/>
      <c r="CB466" s="28"/>
      <c r="CC466" s="28"/>
      <c r="CD466" s="28"/>
      <c r="CE466" s="28"/>
      <c r="CF466" s="28"/>
      <c r="CG466" s="28"/>
    </row>
    <row r="467" spans="4:85" ht="15">
      <c r="D467" s="28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  <c r="CC467" s="28"/>
      <c r="CD467" s="28"/>
      <c r="CE467" s="28"/>
      <c r="CF467" s="28"/>
      <c r="CG467" s="28"/>
    </row>
    <row r="468" spans="4:85" ht="15">
      <c r="D468" s="28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  <c r="BY468" s="28"/>
      <c r="BZ468" s="28"/>
      <c r="CA468" s="28"/>
      <c r="CB468" s="28"/>
      <c r="CC468" s="28"/>
      <c r="CD468" s="28"/>
      <c r="CE468" s="28"/>
      <c r="CF468" s="28"/>
      <c r="CG468" s="28"/>
    </row>
    <row r="469" spans="4:85" ht="15">
      <c r="D469" s="28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  <c r="BY469" s="28"/>
      <c r="BZ469" s="28"/>
      <c r="CA469" s="28"/>
      <c r="CB469" s="28"/>
      <c r="CC469" s="28"/>
      <c r="CD469" s="28"/>
      <c r="CE469" s="28"/>
      <c r="CF469" s="28"/>
      <c r="CG469" s="28"/>
    </row>
    <row r="470" spans="4:85" ht="15">
      <c r="D470" s="28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  <c r="BY470" s="28"/>
      <c r="BZ470" s="28"/>
      <c r="CA470" s="28"/>
      <c r="CB470" s="28"/>
      <c r="CC470" s="28"/>
      <c r="CD470" s="28"/>
      <c r="CE470" s="28"/>
      <c r="CF470" s="28"/>
      <c r="CG470" s="28"/>
    </row>
    <row r="471" spans="4:85" ht="15">
      <c r="D471" s="28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  <c r="BY471" s="28"/>
      <c r="BZ471" s="28"/>
      <c r="CA471" s="28"/>
      <c r="CB471" s="28"/>
      <c r="CC471" s="28"/>
      <c r="CD471" s="28"/>
      <c r="CE471" s="28"/>
      <c r="CF471" s="28"/>
      <c r="CG471" s="28"/>
    </row>
    <row r="472" spans="4:85" ht="15">
      <c r="D472" s="28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  <c r="BU472" s="28"/>
      <c r="BV472" s="28"/>
      <c r="BW472" s="28"/>
      <c r="BX472" s="28"/>
      <c r="BY472" s="28"/>
      <c r="BZ472" s="28"/>
      <c r="CA472" s="28"/>
      <c r="CB472" s="28"/>
      <c r="CC472" s="28"/>
      <c r="CD472" s="28"/>
      <c r="CE472" s="28"/>
      <c r="CF472" s="28"/>
      <c r="CG472" s="28"/>
    </row>
    <row r="473" spans="4:85" ht="15">
      <c r="D473" s="28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  <c r="BY473" s="28"/>
      <c r="BZ473" s="28"/>
      <c r="CA473" s="28"/>
      <c r="CB473" s="28"/>
      <c r="CC473" s="28"/>
      <c r="CD473" s="28"/>
      <c r="CE473" s="28"/>
      <c r="CF473" s="28"/>
      <c r="CG473" s="28"/>
    </row>
    <row r="474" spans="4:85" ht="15">
      <c r="D474" s="28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  <c r="BY474" s="28"/>
      <c r="BZ474" s="28"/>
      <c r="CA474" s="28"/>
      <c r="CB474" s="28"/>
      <c r="CC474" s="28"/>
      <c r="CD474" s="28"/>
      <c r="CE474" s="28"/>
      <c r="CF474" s="28"/>
      <c r="CG474" s="28"/>
    </row>
    <row r="475" spans="4:85" ht="15">
      <c r="D475" s="28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  <c r="BY475" s="28"/>
      <c r="BZ475" s="28"/>
      <c r="CA475" s="28"/>
      <c r="CB475" s="28"/>
      <c r="CC475" s="28"/>
      <c r="CD475" s="28"/>
      <c r="CE475" s="28"/>
      <c r="CF475" s="28"/>
      <c r="CG475" s="28"/>
    </row>
    <row r="476" spans="4:85" ht="15">
      <c r="D476" s="28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  <c r="BY476" s="28"/>
      <c r="BZ476" s="28"/>
      <c r="CA476" s="28"/>
      <c r="CB476" s="28"/>
      <c r="CC476" s="28"/>
      <c r="CD476" s="28"/>
      <c r="CE476" s="28"/>
      <c r="CF476" s="28"/>
      <c r="CG476" s="28"/>
    </row>
    <row r="477" spans="4:85" ht="15">
      <c r="D477" s="28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  <c r="BY477" s="28"/>
      <c r="BZ477" s="28"/>
      <c r="CA477" s="28"/>
      <c r="CB477" s="28"/>
      <c r="CC477" s="28"/>
      <c r="CD477" s="28"/>
      <c r="CE477" s="28"/>
      <c r="CF477" s="28"/>
      <c r="CG477" s="28"/>
    </row>
    <row r="478" spans="4:85" ht="15">
      <c r="D478" s="28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  <c r="BY478" s="28"/>
      <c r="BZ478" s="28"/>
      <c r="CA478" s="28"/>
      <c r="CB478" s="28"/>
      <c r="CC478" s="28"/>
      <c r="CD478" s="28"/>
      <c r="CE478" s="28"/>
      <c r="CF478" s="28"/>
      <c r="CG478" s="28"/>
    </row>
    <row r="479" spans="4:85" ht="15">
      <c r="D479" s="28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  <c r="BY479" s="28"/>
      <c r="BZ479" s="28"/>
      <c r="CA479" s="28"/>
      <c r="CB479" s="28"/>
      <c r="CC479" s="28"/>
      <c r="CD479" s="28"/>
      <c r="CE479" s="28"/>
      <c r="CF479" s="28"/>
      <c r="CG479" s="28"/>
    </row>
    <row r="480" spans="4:85" ht="15">
      <c r="D480" s="28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  <c r="BY480" s="28"/>
      <c r="BZ480" s="28"/>
      <c r="CA480" s="28"/>
      <c r="CB480" s="28"/>
      <c r="CC480" s="28"/>
      <c r="CD480" s="28"/>
      <c r="CE480" s="28"/>
      <c r="CF480" s="28"/>
      <c r="CG480" s="28"/>
    </row>
    <row r="481" spans="4:85" ht="15">
      <c r="D481" s="28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  <c r="BY481" s="28"/>
      <c r="BZ481" s="28"/>
      <c r="CA481" s="28"/>
      <c r="CB481" s="28"/>
      <c r="CC481" s="28"/>
      <c r="CD481" s="28"/>
      <c r="CE481" s="28"/>
      <c r="CF481" s="28"/>
      <c r="CG481" s="28"/>
    </row>
    <row r="482" spans="4:85" ht="15">
      <c r="D482" s="28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  <c r="BY482" s="28"/>
      <c r="BZ482" s="28"/>
      <c r="CA482" s="28"/>
      <c r="CB482" s="28"/>
      <c r="CC482" s="28"/>
      <c r="CD482" s="28"/>
      <c r="CE482" s="28"/>
      <c r="CF482" s="28"/>
      <c r="CG482" s="28"/>
    </row>
    <row r="483" spans="4:85" ht="15">
      <c r="D483" s="28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  <c r="BY483" s="28"/>
      <c r="BZ483" s="28"/>
      <c r="CA483" s="28"/>
      <c r="CB483" s="28"/>
      <c r="CC483" s="28"/>
      <c r="CD483" s="28"/>
      <c r="CE483" s="28"/>
      <c r="CF483" s="28"/>
      <c r="CG483" s="28"/>
    </row>
    <row r="484" spans="4:85" ht="15">
      <c r="D484" s="28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  <c r="BY484" s="28"/>
      <c r="BZ484" s="28"/>
      <c r="CA484" s="28"/>
      <c r="CB484" s="28"/>
      <c r="CC484" s="28"/>
      <c r="CD484" s="28"/>
      <c r="CE484" s="28"/>
      <c r="CF484" s="28"/>
      <c r="CG484" s="28"/>
    </row>
    <row r="485" spans="4:85" ht="15">
      <c r="D485" s="28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  <c r="BY485" s="28"/>
      <c r="BZ485" s="28"/>
      <c r="CA485" s="28"/>
      <c r="CB485" s="28"/>
      <c r="CC485" s="28"/>
      <c r="CD485" s="28"/>
      <c r="CE485" s="28"/>
      <c r="CF485" s="28"/>
      <c r="CG485" s="28"/>
    </row>
    <row r="486" spans="4:85" ht="15">
      <c r="D486" s="28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  <c r="BY486" s="28"/>
      <c r="BZ486" s="28"/>
      <c r="CA486" s="28"/>
      <c r="CB486" s="28"/>
      <c r="CC486" s="28"/>
      <c r="CD486" s="28"/>
      <c r="CE486" s="28"/>
      <c r="CF486" s="28"/>
      <c r="CG486" s="28"/>
    </row>
    <row r="487" spans="4:85" ht="15">
      <c r="D487" s="28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  <c r="BU487" s="28"/>
      <c r="BV487" s="28"/>
      <c r="BW487" s="28"/>
      <c r="BX487" s="28"/>
      <c r="BY487" s="28"/>
      <c r="BZ487" s="28"/>
      <c r="CA487" s="28"/>
      <c r="CB487" s="28"/>
      <c r="CC487" s="28"/>
      <c r="CD487" s="28"/>
      <c r="CE487" s="28"/>
      <c r="CF487" s="28"/>
      <c r="CG487" s="28"/>
    </row>
    <row r="488" spans="4:85" ht="15">
      <c r="D488" s="28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  <c r="BY488" s="28"/>
      <c r="BZ488" s="28"/>
      <c r="CA488" s="28"/>
      <c r="CB488" s="28"/>
      <c r="CC488" s="28"/>
      <c r="CD488" s="28"/>
      <c r="CE488" s="28"/>
      <c r="CF488" s="28"/>
      <c r="CG488" s="28"/>
    </row>
    <row r="489" spans="4:85" ht="15">
      <c r="D489" s="28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  <c r="BU489" s="28"/>
      <c r="BV489" s="28"/>
      <c r="BW489" s="28"/>
      <c r="BX489" s="28"/>
      <c r="BY489" s="28"/>
      <c r="BZ489" s="28"/>
      <c r="CA489" s="28"/>
      <c r="CB489" s="28"/>
      <c r="CC489" s="28"/>
      <c r="CD489" s="28"/>
      <c r="CE489" s="28"/>
      <c r="CF489" s="28"/>
      <c r="CG489" s="28"/>
    </row>
    <row r="490" spans="4:85" ht="15">
      <c r="D490" s="28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  <c r="BU490" s="28"/>
      <c r="BV490" s="28"/>
      <c r="BW490" s="28"/>
      <c r="BX490" s="28"/>
      <c r="BY490" s="28"/>
      <c r="BZ490" s="28"/>
      <c r="CA490" s="28"/>
      <c r="CB490" s="28"/>
      <c r="CC490" s="28"/>
      <c r="CD490" s="28"/>
      <c r="CE490" s="28"/>
      <c r="CF490" s="28"/>
      <c r="CG490" s="28"/>
    </row>
    <row r="491" spans="4:85" ht="15">
      <c r="D491" s="28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  <c r="BT491" s="28"/>
      <c r="BU491" s="28"/>
      <c r="BV491" s="28"/>
      <c r="BW491" s="28"/>
      <c r="BX491" s="28"/>
      <c r="BY491" s="28"/>
      <c r="BZ491" s="28"/>
      <c r="CA491" s="28"/>
      <c r="CB491" s="28"/>
      <c r="CC491" s="28"/>
      <c r="CD491" s="28"/>
      <c r="CE491" s="28"/>
      <c r="CF491" s="28"/>
      <c r="CG491" s="28"/>
    </row>
    <row r="492" spans="4:85" ht="15">
      <c r="D492" s="28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  <c r="BU492" s="28"/>
      <c r="BV492" s="28"/>
      <c r="BW492" s="28"/>
      <c r="BX492" s="28"/>
      <c r="BY492" s="28"/>
      <c r="BZ492" s="28"/>
      <c r="CA492" s="28"/>
      <c r="CB492" s="28"/>
      <c r="CC492" s="28"/>
      <c r="CD492" s="28"/>
      <c r="CE492" s="28"/>
      <c r="CF492" s="28"/>
      <c r="CG492" s="28"/>
    </row>
    <row r="493" spans="4:85" ht="15">
      <c r="D493" s="28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  <c r="BT493" s="28"/>
      <c r="BU493" s="28"/>
      <c r="BV493" s="28"/>
      <c r="BW493" s="28"/>
      <c r="BX493" s="28"/>
      <c r="BY493" s="28"/>
      <c r="BZ493" s="28"/>
      <c r="CA493" s="28"/>
      <c r="CB493" s="28"/>
      <c r="CC493" s="28"/>
      <c r="CD493" s="28"/>
      <c r="CE493" s="28"/>
      <c r="CF493" s="28"/>
      <c r="CG493" s="28"/>
    </row>
    <row r="494" spans="4:85" ht="15">
      <c r="D494" s="28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28"/>
      <c r="BT494" s="28"/>
      <c r="BU494" s="28"/>
      <c r="BV494" s="28"/>
      <c r="BW494" s="28"/>
      <c r="BX494" s="28"/>
      <c r="BY494" s="28"/>
      <c r="BZ494" s="28"/>
      <c r="CA494" s="28"/>
      <c r="CB494" s="28"/>
      <c r="CC494" s="28"/>
      <c r="CD494" s="28"/>
      <c r="CE494" s="28"/>
      <c r="CF494" s="28"/>
      <c r="CG494" s="28"/>
    </row>
    <row r="495" spans="4:85" ht="15">
      <c r="D495" s="28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  <c r="BT495" s="28"/>
      <c r="BU495" s="28"/>
      <c r="BV495" s="28"/>
      <c r="BW495" s="28"/>
      <c r="BX495" s="28"/>
      <c r="BY495" s="28"/>
      <c r="BZ495" s="28"/>
      <c r="CA495" s="28"/>
      <c r="CB495" s="28"/>
      <c r="CC495" s="28"/>
      <c r="CD495" s="28"/>
      <c r="CE495" s="28"/>
      <c r="CF495" s="28"/>
      <c r="CG495" s="28"/>
    </row>
    <row r="496" spans="4:85" ht="15">
      <c r="D496" s="28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  <c r="BT496" s="28"/>
      <c r="BU496" s="28"/>
      <c r="BV496" s="28"/>
      <c r="BW496" s="28"/>
      <c r="BX496" s="28"/>
      <c r="BY496" s="28"/>
      <c r="BZ496" s="28"/>
      <c r="CA496" s="28"/>
      <c r="CB496" s="28"/>
      <c r="CC496" s="28"/>
      <c r="CD496" s="28"/>
      <c r="CE496" s="28"/>
      <c r="CF496" s="28"/>
      <c r="CG496" s="28"/>
    </row>
    <row r="497" spans="4:85" ht="15">
      <c r="D497" s="28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  <c r="BR497" s="28"/>
      <c r="BS497" s="28"/>
      <c r="BT497" s="28"/>
      <c r="BU497" s="28"/>
      <c r="BV497" s="28"/>
      <c r="BW497" s="28"/>
      <c r="BX497" s="28"/>
      <c r="BY497" s="28"/>
      <c r="BZ497" s="28"/>
      <c r="CA497" s="28"/>
      <c r="CB497" s="28"/>
      <c r="CC497" s="28"/>
      <c r="CD497" s="28"/>
      <c r="CE497" s="28"/>
      <c r="CF497" s="28"/>
      <c r="CG497" s="28"/>
    </row>
    <row r="498" spans="4:85" ht="15">
      <c r="D498" s="28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28"/>
      <c r="BT498" s="28"/>
      <c r="BU498" s="28"/>
      <c r="BV498" s="28"/>
      <c r="BW498" s="28"/>
      <c r="BX498" s="28"/>
      <c r="BY498" s="28"/>
      <c r="BZ498" s="28"/>
      <c r="CA498" s="28"/>
      <c r="CB498" s="28"/>
      <c r="CC498" s="28"/>
      <c r="CD498" s="28"/>
      <c r="CE498" s="28"/>
      <c r="CF498" s="28"/>
      <c r="CG498" s="28"/>
    </row>
    <row r="499" spans="4:85" ht="15">
      <c r="D499" s="28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28"/>
      <c r="BT499" s="28"/>
      <c r="BU499" s="28"/>
      <c r="BV499" s="28"/>
      <c r="BW499" s="28"/>
      <c r="BX499" s="28"/>
      <c r="BY499" s="28"/>
      <c r="BZ499" s="28"/>
      <c r="CA499" s="28"/>
      <c r="CB499" s="28"/>
      <c r="CC499" s="28"/>
      <c r="CD499" s="28"/>
      <c r="CE499" s="28"/>
      <c r="CF499" s="28"/>
      <c r="CG499" s="28"/>
    </row>
    <row r="500" spans="4:85" ht="15">
      <c r="D500" s="28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  <c r="BU500" s="28"/>
      <c r="BV500" s="28"/>
      <c r="BW500" s="28"/>
      <c r="BX500" s="28"/>
      <c r="BY500" s="28"/>
      <c r="BZ500" s="28"/>
      <c r="CA500" s="28"/>
      <c r="CB500" s="28"/>
      <c r="CC500" s="28"/>
      <c r="CD500" s="28"/>
      <c r="CE500" s="28"/>
      <c r="CF500" s="28"/>
      <c r="CG500" s="28"/>
    </row>
    <row r="501" spans="4:85" ht="15">
      <c r="D501" s="28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28"/>
      <c r="BT501" s="28"/>
      <c r="BU501" s="28"/>
      <c r="BV501" s="28"/>
      <c r="BW501" s="28"/>
      <c r="BX501" s="28"/>
      <c r="BY501" s="28"/>
      <c r="BZ501" s="28"/>
      <c r="CA501" s="28"/>
      <c r="CB501" s="28"/>
      <c r="CC501" s="28"/>
      <c r="CD501" s="28"/>
      <c r="CE501" s="28"/>
      <c r="CF501" s="28"/>
      <c r="CG501" s="28"/>
    </row>
    <row r="502" spans="4:85" ht="15">
      <c r="D502" s="28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  <c r="BN502" s="28"/>
      <c r="BO502" s="28"/>
      <c r="BP502" s="28"/>
      <c r="BQ502" s="28"/>
      <c r="BR502" s="28"/>
      <c r="BS502" s="28"/>
      <c r="BT502" s="28"/>
      <c r="BU502" s="28"/>
      <c r="BV502" s="28"/>
      <c r="BW502" s="28"/>
      <c r="BX502" s="28"/>
      <c r="BY502" s="28"/>
      <c r="BZ502" s="28"/>
      <c r="CA502" s="28"/>
      <c r="CB502" s="28"/>
      <c r="CC502" s="28"/>
      <c r="CD502" s="28"/>
      <c r="CE502" s="28"/>
      <c r="CF502" s="28"/>
      <c r="CG502" s="28"/>
    </row>
    <row r="503" spans="4:85" ht="15">
      <c r="D503" s="28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  <c r="BT503" s="28"/>
      <c r="BU503" s="28"/>
      <c r="BV503" s="28"/>
      <c r="BW503" s="28"/>
      <c r="BX503" s="28"/>
      <c r="BY503" s="28"/>
      <c r="BZ503" s="28"/>
      <c r="CA503" s="28"/>
      <c r="CB503" s="28"/>
      <c r="CC503" s="28"/>
      <c r="CD503" s="28"/>
      <c r="CE503" s="28"/>
      <c r="CF503" s="28"/>
      <c r="CG503" s="28"/>
    </row>
    <row r="504" spans="4:85" ht="15">
      <c r="D504" s="28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28"/>
      <c r="BT504" s="28"/>
      <c r="BU504" s="28"/>
      <c r="BV504" s="28"/>
      <c r="BW504" s="28"/>
      <c r="BX504" s="28"/>
      <c r="BY504" s="28"/>
      <c r="BZ504" s="28"/>
      <c r="CA504" s="28"/>
      <c r="CB504" s="28"/>
      <c r="CC504" s="28"/>
      <c r="CD504" s="28"/>
      <c r="CE504" s="28"/>
      <c r="CF504" s="28"/>
      <c r="CG504" s="28"/>
    </row>
    <row r="505" spans="4:85" ht="15">
      <c r="D505" s="28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  <c r="BT505" s="28"/>
      <c r="BU505" s="28"/>
      <c r="BV505" s="28"/>
      <c r="BW505" s="28"/>
      <c r="BX505" s="28"/>
      <c r="BY505" s="28"/>
      <c r="BZ505" s="28"/>
      <c r="CA505" s="28"/>
      <c r="CB505" s="28"/>
      <c r="CC505" s="28"/>
      <c r="CD505" s="28"/>
      <c r="CE505" s="28"/>
      <c r="CF505" s="28"/>
      <c r="CG505" s="28"/>
    </row>
    <row r="506" spans="4:85" ht="15">
      <c r="D506" s="28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28"/>
      <c r="BT506" s="28"/>
      <c r="BU506" s="28"/>
      <c r="BV506" s="28"/>
      <c r="BW506" s="28"/>
      <c r="BX506" s="28"/>
      <c r="BY506" s="28"/>
      <c r="BZ506" s="28"/>
      <c r="CA506" s="28"/>
      <c r="CB506" s="28"/>
      <c r="CC506" s="28"/>
      <c r="CD506" s="28"/>
      <c r="CE506" s="28"/>
      <c r="CF506" s="28"/>
      <c r="CG506" s="28"/>
    </row>
    <row r="507" spans="4:85" ht="15">
      <c r="D507" s="28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28"/>
      <c r="BT507" s="28"/>
      <c r="BU507" s="28"/>
      <c r="BV507" s="28"/>
      <c r="BW507" s="28"/>
      <c r="BX507" s="28"/>
      <c r="BY507" s="28"/>
      <c r="BZ507" s="28"/>
      <c r="CA507" s="28"/>
      <c r="CB507" s="28"/>
      <c r="CC507" s="28"/>
      <c r="CD507" s="28"/>
      <c r="CE507" s="28"/>
      <c r="CF507" s="28"/>
      <c r="CG507" s="28"/>
    </row>
    <row r="508" spans="4:85" ht="15">
      <c r="D508" s="28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28"/>
      <c r="BT508" s="28"/>
      <c r="BU508" s="28"/>
      <c r="BV508" s="28"/>
      <c r="BW508" s="28"/>
      <c r="BX508" s="28"/>
      <c r="BY508" s="28"/>
      <c r="BZ508" s="28"/>
      <c r="CA508" s="28"/>
      <c r="CB508" s="28"/>
      <c r="CC508" s="28"/>
      <c r="CD508" s="28"/>
      <c r="CE508" s="28"/>
      <c r="CF508" s="28"/>
      <c r="CG508" s="28"/>
    </row>
    <row r="509" spans="4:85" ht="15">
      <c r="D509" s="28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28"/>
      <c r="BT509" s="28"/>
      <c r="BU509" s="28"/>
      <c r="BV509" s="28"/>
      <c r="BW509" s="28"/>
      <c r="BX509" s="28"/>
      <c r="BY509" s="28"/>
      <c r="BZ509" s="28"/>
      <c r="CA509" s="28"/>
      <c r="CB509" s="28"/>
      <c r="CC509" s="28"/>
      <c r="CD509" s="28"/>
      <c r="CE509" s="28"/>
      <c r="CF509" s="28"/>
      <c r="CG509" s="28"/>
    </row>
    <row r="510" spans="4:85" ht="15">
      <c r="D510" s="28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28"/>
      <c r="BT510" s="28"/>
      <c r="BU510" s="28"/>
      <c r="BV510" s="28"/>
      <c r="BW510" s="28"/>
      <c r="BX510" s="28"/>
      <c r="BY510" s="28"/>
      <c r="BZ510" s="28"/>
      <c r="CA510" s="28"/>
      <c r="CB510" s="28"/>
      <c r="CC510" s="28"/>
      <c r="CD510" s="28"/>
      <c r="CE510" s="28"/>
      <c r="CF510" s="28"/>
      <c r="CG510" s="28"/>
    </row>
    <row r="511" spans="4:85" ht="15">
      <c r="D511" s="28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  <c r="BT511" s="28"/>
      <c r="BU511" s="28"/>
      <c r="BV511" s="28"/>
      <c r="BW511" s="28"/>
      <c r="BX511" s="28"/>
      <c r="BY511" s="28"/>
      <c r="BZ511" s="28"/>
      <c r="CA511" s="28"/>
      <c r="CB511" s="28"/>
      <c r="CC511" s="28"/>
      <c r="CD511" s="28"/>
      <c r="CE511" s="28"/>
      <c r="CF511" s="28"/>
      <c r="CG511" s="28"/>
    </row>
    <row r="512" spans="4:85" ht="15">
      <c r="D512" s="28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28"/>
      <c r="BT512" s="28"/>
      <c r="BU512" s="28"/>
      <c r="BV512" s="28"/>
      <c r="BW512" s="28"/>
      <c r="BX512" s="28"/>
      <c r="BY512" s="28"/>
      <c r="BZ512" s="28"/>
      <c r="CA512" s="28"/>
      <c r="CB512" s="28"/>
      <c r="CC512" s="28"/>
      <c r="CD512" s="28"/>
      <c r="CE512" s="28"/>
      <c r="CF512" s="28"/>
      <c r="CG512" s="28"/>
    </row>
    <row r="513" spans="4:85" ht="15">
      <c r="D513" s="28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  <c r="BT513" s="28"/>
      <c r="BU513" s="28"/>
      <c r="BV513" s="28"/>
      <c r="BW513" s="28"/>
      <c r="BX513" s="28"/>
      <c r="BY513" s="28"/>
      <c r="BZ513" s="28"/>
      <c r="CA513" s="28"/>
      <c r="CB513" s="28"/>
      <c r="CC513" s="28"/>
      <c r="CD513" s="28"/>
      <c r="CE513" s="28"/>
      <c r="CF513" s="28"/>
      <c r="CG513" s="28"/>
    </row>
    <row r="514" spans="4:85" ht="15">
      <c r="D514" s="28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28"/>
      <c r="BT514" s="28"/>
      <c r="BU514" s="28"/>
      <c r="BV514" s="28"/>
      <c r="BW514" s="28"/>
      <c r="BX514" s="28"/>
      <c r="BY514" s="28"/>
      <c r="BZ514" s="28"/>
      <c r="CA514" s="28"/>
      <c r="CB514" s="28"/>
      <c r="CC514" s="28"/>
      <c r="CD514" s="28"/>
      <c r="CE514" s="28"/>
      <c r="CF514" s="28"/>
      <c r="CG514" s="28"/>
    </row>
    <row r="515" spans="4:85" ht="15">
      <c r="D515" s="28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28"/>
      <c r="BT515" s="28"/>
      <c r="BU515" s="28"/>
      <c r="BV515" s="28"/>
      <c r="BW515" s="28"/>
      <c r="BX515" s="28"/>
      <c r="BY515" s="28"/>
      <c r="BZ515" s="28"/>
      <c r="CA515" s="28"/>
      <c r="CB515" s="28"/>
      <c r="CC515" s="28"/>
      <c r="CD515" s="28"/>
      <c r="CE515" s="28"/>
      <c r="CF515" s="28"/>
      <c r="CG515" s="28"/>
    </row>
    <row r="516" spans="4:85" ht="15">
      <c r="D516" s="28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28"/>
      <c r="BT516" s="28"/>
      <c r="BU516" s="28"/>
      <c r="BV516" s="28"/>
      <c r="BW516" s="28"/>
      <c r="BX516" s="28"/>
      <c r="BY516" s="28"/>
      <c r="BZ516" s="28"/>
      <c r="CA516" s="28"/>
      <c r="CB516" s="28"/>
      <c r="CC516" s="28"/>
      <c r="CD516" s="28"/>
      <c r="CE516" s="28"/>
      <c r="CF516" s="28"/>
      <c r="CG516" s="28"/>
    </row>
    <row r="517" spans="4:85" ht="15">
      <c r="D517" s="28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28"/>
      <c r="BT517" s="28"/>
      <c r="BU517" s="28"/>
      <c r="BV517" s="28"/>
      <c r="BW517" s="28"/>
      <c r="BX517" s="28"/>
      <c r="BY517" s="28"/>
      <c r="BZ517" s="28"/>
      <c r="CA517" s="28"/>
      <c r="CB517" s="28"/>
      <c r="CC517" s="28"/>
      <c r="CD517" s="28"/>
      <c r="CE517" s="28"/>
      <c r="CF517" s="28"/>
      <c r="CG517" s="28"/>
    </row>
    <row r="518" spans="4:85" ht="15">
      <c r="D518" s="28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  <c r="BT518" s="28"/>
      <c r="BU518" s="28"/>
      <c r="BV518" s="28"/>
      <c r="BW518" s="28"/>
      <c r="BX518" s="28"/>
      <c r="BY518" s="28"/>
      <c r="BZ518" s="28"/>
      <c r="CA518" s="28"/>
      <c r="CB518" s="28"/>
      <c r="CC518" s="28"/>
      <c r="CD518" s="28"/>
      <c r="CE518" s="28"/>
      <c r="CF518" s="28"/>
      <c r="CG518" s="28"/>
    </row>
    <row r="519" spans="4:85" ht="15">
      <c r="D519" s="28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  <c r="BT519" s="28"/>
      <c r="BU519" s="28"/>
      <c r="BV519" s="28"/>
      <c r="BW519" s="28"/>
      <c r="BX519" s="28"/>
      <c r="BY519" s="28"/>
      <c r="BZ519" s="28"/>
      <c r="CA519" s="28"/>
      <c r="CB519" s="28"/>
      <c r="CC519" s="28"/>
      <c r="CD519" s="28"/>
      <c r="CE519" s="28"/>
      <c r="CF519" s="28"/>
      <c r="CG519" s="28"/>
    </row>
    <row r="520" spans="4:85" ht="15">
      <c r="D520" s="28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  <c r="BU520" s="28"/>
      <c r="BV520" s="28"/>
      <c r="BW520" s="28"/>
      <c r="BX520" s="28"/>
      <c r="BY520" s="28"/>
      <c r="BZ520" s="28"/>
      <c r="CA520" s="28"/>
      <c r="CB520" s="28"/>
      <c r="CC520" s="28"/>
      <c r="CD520" s="28"/>
      <c r="CE520" s="28"/>
      <c r="CF520" s="28"/>
      <c r="CG520" s="28"/>
    </row>
    <row r="521" spans="4:85" ht="15">
      <c r="D521" s="28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  <c r="BY521" s="28"/>
      <c r="BZ521" s="28"/>
      <c r="CA521" s="28"/>
      <c r="CB521" s="28"/>
      <c r="CC521" s="28"/>
      <c r="CD521" s="28"/>
      <c r="CE521" s="28"/>
      <c r="CF521" s="28"/>
      <c r="CG521" s="28"/>
    </row>
    <row r="522" spans="4:85" ht="15">
      <c r="D522" s="28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28"/>
      <c r="BT522" s="28"/>
      <c r="BU522" s="28"/>
      <c r="BV522" s="28"/>
      <c r="BW522" s="28"/>
      <c r="BX522" s="28"/>
      <c r="BY522" s="28"/>
      <c r="BZ522" s="28"/>
      <c r="CA522" s="28"/>
      <c r="CB522" s="28"/>
      <c r="CC522" s="28"/>
      <c r="CD522" s="28"/>
      <c r="CE522" s="28"/>
      <c r="CF522" s="28"/>
      <c r="CG522" s="28"/>
    </row>
    <row r="523" spans="4:85" ht="15">
      <c r="D523" s="28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8"/>
      <c r="BU523" s="28"/>
      <c r="BV523" s="28"/>
      <c r="BW523" s="28"/>
      <c r="BX523" s="28"/>
      <c r="BY523" s="28"/>
      <c r="BZ523" s="28"/>
      <c r="CA523" s="28"/>
      <c r="CB523" s="28"/>
      <c r="CC523" s="28"/>
      <c r="CD523" s="28"/>
      <c r="CE523" s="28"/>
      <c r="CF523" s="28"/>
      <c r="CG523" s="28"/>
    </row>
    <row r="524" spans="4:85" ht="15">
      <c r="D524" s="28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  <c r="BY524" s="28"/>
      <c r="BZ524" s="28"/>
      <c r="CA524" s="28"/>
      <c r="CB524" s="28"/>
      <c r="CC524" s="28"/>
      <c r="CD524" s="28"/>
      <c r="CE524" s="28"/>
      <c r="CF524" s="28"/>
      <c r="CG524" s="28"/>
    </row>
    <row r="525" spans="4:85" ht="15">
      <c r="D525" s="28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8"/>
      <c r="BU525" s="28"/>
      <c r="BV525" s="28"/>
      <c r="BW525" s="28"/>
      <c r="BX525" s="28"/>
      <c r="BY525" s="28"/>
      <c r="BZ525" s="28"/>
      <c r="CA525" s="28"/>
      <c r="CB525" s="28"/>
      <c r="CC525" s="28"/>
      <c r="CD525" s="28"/>
      <c r="CE525" s="28"/>
      <c r="CF525" s="28"/>
      <c r="CG525" s="28"/>
    </row>
    <row r="526" spans="4:85" ht="15">
      <c r="D526" s="28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  <c r="BT526" s="28"/>
      <c r="BU526" s="28"/>
      <c r="BV526" s="28"/>
      <c r="BW526" s="28"/>
      <c r="BX526" s="28"/>
      <c r="BY526" s="28"/>
      <c r="BZ526" s="28"/>
      <c r="CA526" s="28"/>
      <c r="CB526" s="28"/>
      <c r="CC526" s="28"/>
      <c r="CD526" s="28"/>
      <c r="CE526" s="28"/>
      <c r="CF526" s="28"/>
      <c r="CG526" s="28"/>
    </row>
    <row r="527" spans="4:85" ht="15">
      <c r="D527" s="28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  <c r="BT527" s="28"/>
      <c r="BU527" s="28"/>
      <c r="BV527" s="28"/>
      <c r="BW527" s="28"/>
      <c r="BX527" s="28"/>
      <c r="BY527" s="28"/>
      <c r="BZ527" s="28"/>
      <c r="CA527" s="28"/>
      <c r="CB527" s="28"/>
      <c r="CC527" s="28"/>
      <c r="CD527" s="28"/>
      <c r="CE527" s="28"/>
      <c r="CF527" s="28"/>
      <c r="CG527" s="28"/>
    </row>
    <row r="528" spans="4:85" ht="15">
      <c r="D528" s="28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  <c r="BU528" s="28"/>
      <c r="BV528" s="28"/>
      <c r="BW528" s="28"/>
      <c r="BX528" s="28"/>
      <c r="BY528" s="28"/>
      <c r="BZ528" s="28"/>
      <c r="CA528" s="28"/>
      <c r="CB528" s="28"/>
      <c r="CC528" s="28"/>
      <c r="CD528" s="28"/>
      <c r="CE528" s="28"/>
      <c r="CF528" s="28"/>
      <c r="CG528" s="28"/>
    </row>
    <row r="529" spans="4:85" ht="15">
      <c r="D529" s="28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28"/>
      <c r="BT529" s="28"/>
      <c r="BU529" s="28"/>
      <c r="BV529" s="28"/>
      <c r="BW529" s="28"/>
      <c r="BX529" s="28"/>
      <c r="BY529" s="28"/>
      <c r="BZ529" s="28"/>
      <c r="CA529" s="28"/>
      <c r="CB529" s="28"/>
      <c r="CC529" s="28"/>
      <c r="CD529" s="28"/>
      <c r="CE529" s="28"/>
      <c r="CF529" s="28"/>
      <c r="CG529" s="28"/>
    </row>
    <row r="530" spans="4:85" ht="15">
      <c r="D530" s="28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28"/>
      <c r="BT530" s="28"/>
      <c r="BU530" s="28"/>
      <c r="BV530" s="28"/>
      <c r="BW530" s="28"/>
      <c r="BX530" s="28"/>
      <c r="BY530" s="28"/>
      <c r="BZ530" s="28"/>
      <c r="CA530" s="28"/>
      <c r="CB530" s="28"/>
      <c r="CC530" s="28"/>
      <c r="CD530" s="28"/>
      <c r="CE530" s="28"/>
      <c r="CF530" s="28"/>
      <c r="CG530" s="28"/>
    </row>
    <row r="531" spans="4:85" ht="15">
      <c r="D531" s="28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28"/>
      <c r="BT531" s="28"/>
      <c r="BU531" s="28"/>
      <c r="BV531" s="28"/>
      <c r="BW531" s="28"/>
      <c r="BX531" s="28"/>
      <c r="BY531" s="28"/>
      <c r="BZ531" s="28"/>
      <c r="CA531" s="28"/>
      <c r="CB531" s="28"/>
      <c r="CC531" s="28"/>
      <c r="CD531" s="28"/>
      <c r="CE531" s="28"/>
      <c r="CF531" s="28"/>
      <c r="CG531" s="28"/>
    </row>
    <row r="532" spans="4:85" ht="15">
      <c r="D532" s="28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  <c r="BT532" s="28"/>
      <c r="BU532" s="28"/>
      <c r="BV532" s="28"/>
      <c r="BW532" s="28"/>
      <c r="BX532" s="28"/>
      <c r="BY532" s="28"/>
      <c r="BZ532" s="28"/>
      <c r="CA532" s="28"/>
      <c r="CB532" s="28"/>
      <c r="CC532" s="28"/>
      <c r="CD532" s="28"/>
      <c r="CE532" s="28"/>
      <c r="CF532" s="28"/>
      <c r="CG532" s="28"/>
    </row>
    <row r="533" spans="4:85" ht="15">
      <c r="D533" s="28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  <c r="BT533" s="28"/>
      <c r="BU533" s="28"/>
      <c r="BV533" s="28"/>
      <c r="BW533" s="28"/>
      <c r="BX533" s="28"/>
      <c r="BY533" s="28"/>
      <c r="BZ533" s="28"/>
      <c r="CA533" s="28"/>
      <c r="CB533" s="28"/>
      <c r="CC533" s="28"/>
      <c r="CD533" s="28"/>
      <c r="CE533" s="28"/>
      <c r="CF533" s="28"/>
      <c r="CG533" s="28"/>
    </row>
    <row r="534" spans="4:85" ht="15">
      <c r="D534" s="28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  <c r="BN534" s="28"/>
      <c r="BO534" s="28"/>
      <c r="BP534" s="28"/>
      <c r="BQ534" s="28"/>
      <c r="BR534" s="28"/>
      <c r="BS534" s="28"/>
      <c r="BT534" s="28"/>
      <c r="BU534" s="28"/>
      <c r="BV534" s="28"/>
      <c r="BW534" s="28"/>
      <c r="BX534" s="28"/>
      <c r="BY534" s="28"/>
      <c r="BZ534" s="28"/>
      <c r="CA534" s="28"/>
      <c r="CB534" s="28"/>
      <c r="CC534" s="28"/>
      <c r="CD534" s="28"/>
      <c r="CE534" s="28"/>
      <c r="CF534" s="28"/>
      <c r="CG534" s="28"/>
    </row>
    <row r="535" spans="4:85" ht="15">
      <c r="D535" s="28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  <c r="BT535" s="28"/>
      <c r="BU535" s="28"/>
      <c r="BV535" s="28"/>
      <c r="BW535" s="28"/>
      <c r="BX535" s="28"/>
      <c r="BY535" s="28"/>
      <c r="BZ535" s="28"/>
      <c r="CA535" s="28"/>
      <c r="CB535" s="28"/>
      <c r="CC535" s="28"/>
      <c r="CD535" s="28"/>
      <c r="CE535" s="28"/>
      <c r="CF535" s="28"/>
      <c r="CG535" s="28"/>
    </row>
    <row r="536" spans="4:85" ht="15">
      <c r="D536" s="28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  <c r="BT536" s="28"/>
      <c r="BU536" s="28"/>
      <c r="BV536" s="28"/>
      <c r="BW536" s="28"/>
      <c r="BX536" s="28"/>
      <c r="BY536" s="28"/>
      <c r="BZ536" s="28"/>
      <c r="CA536" s="28"/>
      <c r="CB536" s="28"/>
      <c r="CC536" s="28"/>
      <c r="CD536" s="28"/>
      <c r="CE536" s="28"/>
      <c r="CF536" s="28"/>
      <c r="CG536" s="28"/>
    </row>
    <row r="537" spans="4:85" ht="15">
      <c r="D537" s="28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28"/>
      <c r="BT537" s="28"/>
      <c r="BU537" s="28"/>
      <c r="BV537" s="28"/>
      <c r="BW537" s="28"/>
      <c r="BX537" s="28"/>
      <c r="BY537" s="28"/>
      <c r="BZ537" s="28"/>
      <c r="CA537" s="28"/>
      <c r="CB537" s="28"/>
      <c r="CC537" s="28"/>
      <c r="CD537" s="28"/>
      <c r="CE537" s="28"/>
      <c r="CF537" s="28"/>
      <c r="CG537" s="28"/>
    </row>
    <row r="538" spans="4:85" ht="15">
      <c r="D538" s="28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28"/>
      <c r="BT538" s="28"/>
      <c r="BU538" s="28"/>
      <c r="BV538" s="28"/>
      <c r="BW538" s="28"/>
      <c r="BX538" s="28"/>
      <c r="BY538" s="28"/>
      <c r="BZ538" s="28"/>
      <c r="CA538" s="28"/>
      <c r="CB538" s="28"/>
      <c r="CC538" s="28"/>
      <c r="CD538" s="28"/>
      <c r="CE538" s="28"/>
      <c r="CF538" s="28"/>
      <c r="CG538" s="28"/>
    </row>
    <row r="539" spans="4:85" ht="15">
      <c r="D539" s="28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  <c r="BT539" s="28"/>
      <c r="BU539" s="28"/>
      <c r="BV539" s="28"/>
      <c r="BW539" s="28"/>
      <c r="BX539" s="28"/>
      <c r="BY539" s="28"/>
      <c r="BZ539" s="28"/>
      <c r="CA539" s="28"/>
      <c r="CB539" s="28"/>
      <c r="CC539" s="28"/>
      <c r="CD539" s="28"/>
      <c r="CE539" s="28"/>
      <c r="CF539" s="28"/>
      <c r="CG539" s="28"/>
    </row>
    <row r="540" spans="4:85" ht="15">
      <c r="D540" s="28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  <c r="BT540" s="28"/>
      <c r="BU540" s="28"/>
      <c r="BV540" s="28"/>
      <c r="BW540" s="28"/>
      <c r="BX540" s="28"/>
      <c r="BY540" s="28"/>
      <c r="BZ540" s="28"/>
      <c r="CA540" s="28"/>
      <c r="CB540" s="28"/>
      <c r="CC540" s="28"/>
      <c r="CD540" s="28"/>
      <c r="CE540" s="28"/>
      <c r="CF540" s="28"/>
      <c r="CG540" s="28"/>
    </row>
    <row r="541" spans="4:85" ht="15">
      <c r="D541" s="28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28"/>
      <c r="BT541" s="28"/>
      <c r="BU541" s="28"/>
      <c r="BV541" s="28"/>
      <c r="BW541" s="28"/>
      <c r="BX541" s="28"/>
      <c r="BY541" s="28"/>
      <c r="BZ541" s="28"/>
      <c r="CA541" s="28"/>
      <c r="CB541" s="28"/>
      <c r="CC541" s="28"/>
      <c r="CD541" s="28"/>
      <c r="CE541" s="28"/>
      <c r="CF541" s="28"/>
      <c r="CG541" s="28"/>
    </row>
    <row r="542" spans="5:65" ht="15"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</row>
    <row r="543" spans="5:65" ht="15"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</row>
    <row r="544" spans="5:65" ht="15"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</row>
    <row r="545" spans="5:65" ht="15"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</row>
    <row r="546" spans="5:65" ht="15"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</row>
    <row r="547" spans="5:65" ht="15"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</row>
    <row r="548" spans="5:65" ht="15"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</row>
    <row r="549" spans="5:65" ht="15"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</row>
    <row r="550" spans="5:65" ht="15"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</row>
    <row r="551" spans="5:65" ht="15"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</row>
    <row r="552" spans="5:65" ht="15"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</row>
    <row r="553" spans="5:65" ht="15"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</row>
    <row r="554" spans="5:65" ht="15"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</row>
    <row r="555" spans="5:65" ht="15"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</row>
    <row r="556" spans="5:65" ht="15"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</row>
    <row r="557" spans="5:65" ht="15"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</row>
    <row r="558" spans="5:65" ht="15"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</row>
    <row r="559" spans="5:65" ht="15"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</row>
    <row r="560" spans="5:65" ht="15"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</row>
    <row r="561" spans="5:65" ht="15"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</row>
    <row r="562" spans="5:65" ht="15"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</row>
    <row r="563" spans="5:65" ht="15"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</row>
    <row r="564" spans="5:65" ht="15"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</row>
    <row r="565" spans="5:65" ht="15"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</row>
    <row r="566" spans="5:65" ht="15"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</row>
    <row r="567" spans="5:65" ht="15"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</row>
    <row r="568" spans="5:65" ht="15"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</row>
    <row r="569" spans="5:65" ht="15"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</row>
    <row r="570" spans="5:65" ht="15"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</row>
    <row r="571" spans="5:65" ht="15"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</row>
    <row r="572" spans="5:65" ht="15"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</row>
    <row r="573" spans="5:65" ht="15"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</row>
    <row r="574" spans="5:65" ht="15"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</row>
    <row r="575" spans="5:65" ht="15"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</row>
    <row r="576" spans="5:65" ht="15"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</row>
    <row r="577" spans="5:65" ht="15"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</row>
    <row r="578" spans="5:65" ht="15"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</row>
    <row r="579" spans="5:65" ht="15"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</row>
    <row r="580" spans="5:65" ht="15"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</row>
    <row r="581" spans="5:65" ht="15"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</row>
    <row r="582" spans="5:65" ht="15"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</row>
    <row r="583" spans="5:65" ht="15"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</row>
    <row r="584" spans="5:65" ht="15"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</row>
    <row r="585" spans="5:65" ht="15"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</row>
    <row r="586" spans="5:65" ht="15"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</row>
    <row r="587" spans="5:65" ht="15"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</row>
    <row r="588" spans="5:65" ht="15"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</row>
    <row r="589" spans="5:65" ht="15"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</row>
    <row r="590" spans="5:65" ht="15"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</row>
    <row r="591" spans="5:65" ht="15"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</row>
    <row r="592" spans="5:65" ht="15"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</row>
    <row r="593" spans="5:65" ht="15"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</row>
    <row r="594" spans="5:65" ht="15"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</row>
    <row r="595" spans="5:65" ht="15"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</row>
    <row r="596" spans="5:65" ht="15"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</row>
    <row r="597" spans="5:65" ht="15"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</row>
    <row r="598" spans="5:65" ht="15"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</row>
    <row r="599" spans="5:65" ht="15"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</row>
    <row r="600" spans="5:65" ht="15"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</row>
    <row r="601" spans="5:65" ht="15"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</row>
    <row r="602" spans="5:65" ht="15"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</row>
    <row r="603" spans="5:65" ht="15"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</row>
    <row r="604" spans="5:65" ht="15"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</row>
    <row r="605" spans="5:65" ht="15"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</row>
    <row r="606" spans="5:65" ht="15"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</row>
    <row r="607" spans="5:65" ht="15"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</row>
    <row r="608" spans="5:65" ht="15"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</row>
    <row r="609" spans="5:65" ht="15"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</row>
    <row r="610" spans="5:65" ht="15"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</row>
    <row r="611" spans="5:65" ht="15"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</row>
    <row r="612" spans="5:65" ht="15"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</row>
    <row r="613" spans="5:65" ht="15"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</row>
    <row r="614" spans="5:65" ht="15"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</row>
    <row r="615" spans="5:65" ht="15"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</row>
    <row r="616" spans="5:65" ht="15"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</row>
    <row r="617" spans="5:65" ht="15"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</row>
    <row r="618" spans="5:65" ht="15"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</row>
    <row r="619" spans="5:65" ht="15"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</row>
    <row r="620" spans="5:65" ht="15"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</row>
    <row r="621" spans="5:65" ht="15"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</row>
    <row r="622" spans="5:65" ht="15"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</row>
    <row r="623" spans="5:65" ht="15"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</row>
    <row r="624" spans="5:65" ht="15"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</row>
    <row r="625" spans="5:65" ht="15"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</row>
    <row r="626" spans="5:65" ht="15"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</row>
    <row r="627" spans="5:65" ht="15"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</row>
    <row r="628" spans="5:65" ht="15"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</row>
    <row r="629" spans="5:65" ht="15"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</row>
    <row r="630" spans="5:65" ht="15"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</row>
    <row r="631" spans="5:65" ht="15"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</row>
    <row r="632" spans="5:65" ht="15"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</row>
    <row r="633" spans="5:65" ht="15"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</row>
    <row r="634" spans="5:65" ht="15"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</row>
    <row r="635" spans="5:65" ht="15"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</row>
    <row r="636" spans="5:65" ht="15"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</row>
    <row r="637" spans="5:65" ht="15"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</row>
    <row r="638" spans="5:65" ht="15"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</row>
    <row r="639" spans="5:65" ht="15"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</row>
    <row r="640" spans="5:65" ht="15"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</row>
    <row r="641" spans="5:65" ht="15"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</row>
    <row r="642" spans="5:65" ht="15"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</row>
    <row r="643" spans="5:65" ht="15"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</row>
    <row r="644" spans="5:65" ht="15"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</row>
    <row r="645" spans="5:65" ht="15"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</row>
    <row r="646" spans="5:65" ht="15"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</row>
    <row r="647" spans="5:65" ht="15"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</row>
    <row r="648" spans="5:65" ht="15"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</row>
    <row r="649" spans="5:65" ht="15"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</row>
    <row r="650" spans="5:65" ht="15"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</row>
    <row r="651" spans="5:65" ht="15"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</row>
    <row r="652" spans="5:65" ht="15"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</row>
    <row r="653" spans="5:65" ht="15"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</row>
    <row r="654" spans="5:65" ht="15"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</row>
    <row r="655" spans="5:65" ht="15"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</row>
    <row r="656" spans="5:65" ht="15"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</row>
    <row r="657" spans="5:65" ht="15"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</row>
    <row r="658" spans="5:65" ht="15"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</row>
    <row r="659" spans="5:65" ht="15"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</row>
    <row r="660" spans="5:65" ht="15"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</row>
    <row r="661" spans="5:65" ht="15"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</row>
    <row r="662" spans="5:65" ht="15"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</row>
    <row r="663" spans="5:65" ht="15"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</row>
    <row r="664" spans="5:65" ht="15"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</row>
    <row r="665" spans="5:65" ht="15"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</row>
    <row r="666" spans="5:65" ht="15"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</row>
    <row r="667" spans="5:65" ht="15"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</row>
    <row r="668" spans="5:65" ht="15"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</row>
    <row r="669" spans="5:65" ht="15"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</row>
    <row r="670" spans="5:65" ht="15"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</row>
    <row r="671" spans="5:65" ht="15"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</row>
    <row r="672" spans="5:65" ht="15"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</row>
    <row r="673" spans="5:65" ht="15"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</row>
    <row r="674" spans="5:65" ht="15"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</row>
    <row r="675" spans="5:65" ht="15"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</row>
    <row r="676" spans="5:65" ht="15"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</row>
    <row r="677" spans="5:65" ht="15"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</row>
    <row r="678" spans="5:65" ht="15"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</row>
    <row r="679" spans="5:65" ht="15"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</row>
    <row r="680" spans="5:65" ht="15"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</row>
    <row r="681" spans="5:65" ht="15"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</row>
    <row r="682" spans="5:65" ht="15"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</row>
    <row r="683" spans="5:65" ht="15"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</row>
    <row r="684" spans="5:65" ht="15"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</row>
    <row r="685" spans="5:65" ht="15"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</row>
    <row r="686" spans="5:65" ht="15"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</row>
    <row r="687" spans="5:65" ht="15"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</row>
    <row r="688" spans="5:65" ht="15"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</row>
    <row r="689" spans="5:65" ht="15"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</row>
    <row r="690" spans="5:65" ht="15"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</row>
    <row r="691" spans="5:65" ht="15"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</row>
    <row r="692" spans="5:65" ht="15"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</row>
    <row r="693" spans="5:65" ht="15"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</row>
    <row r="694" spans="5:65" ht="15"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</row>
    <row r="695" spans="5:65" ht="15"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</row>
    <row r="696" spans="5:65" ht="15"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  <c r="BL696" s="28"/>
      <c r="BM696" s="28"/>
    </row>
    <row r="697" spans="5:65" ht="15"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  <c r="BL697" s="28"/>
      <c r="BM697" s="28"/>
    </row>
    <row r="698" spans="5:65" ht="15"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</row>
    <row r="699" spans="5:65" ht="15"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  <c r="BL699" s="28"/>
      <c r="BM699" s="28"/>
    </row>
    <row r="700" spans="5:65" ht="15"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</row>
    <row r="701" spans="5:65" ht="15"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</row>
    <row r="702" spans="5:65" ht="15"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</row>
    <row r="703" spans="5:65" ht="15"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</row>
    <row r="704" spans="5:65" ht="15"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</row>
    <row r="705" spans="5:65" ht="15"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  <c r="BL705" s="28"/>
      <c r="BM705" s="28"/>
    </row>
    <row r="706" spans="5:65" ht="15"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  <c r="BL706" s="28"/>
      <c r="BM706" s="28"/>
    </row>
    <row r="707" spans="5:65" ht="15"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  <c r="BL707" s="28"/>
      <c r="BM707" s="28"/>
    </row>
    <row r="708" spans="5:65" ht="15"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  <c r="BL708" s="28"/>
      <c r="BM708" s="28"/>
    </row>
    <row r="709" spans="5:65" ht="15"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  <c r="BL709" s="28"/>
      <c r="BM709" s="28"/>
    </row>
    <row r="710" spans="5:65" ht="15"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  <c r="BL710" s="28"/>
      <c r="BM710" s="28"/>
    </row>
    <row r="711" spans="5:65" ht="15"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  <c r="BL711" s="28"/>
      <c r="BM711" s="28"/>
    </row>
    <row r="712" spans="5:65" ht="15"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  <c r="BL712" s="28"/>
      <c r="BM712" s="28"/>
    </row>
    <row r="713" spans="5:65" ht="15"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  <c r="BL713" s="28"/>
      <c r="BM713" s="28"/>
    </row>
    <row r="714" spans="5:65" ht="15"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  <c r="BL714" s="28"/>
      <c r="BM714" s="28"/>
    </row>
    <row r="715" spans="5:65" ht="15"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  <c r="BL715" s="28"/>
      <c r="BM715" s="28"/>
    </row>
    <row r="716" spans="5:65" ht="15"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  <c r="BL716" s="28"/>
      <c r="BM716" s="28"/>
    </row>
    <row r="717" spans="5:65" ht="15"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  <c r="BL717" s="28"/>
      <c r="BM717" s="28"/>
    </row>
    <row r="718" spans="5:65" ht="15"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  <c r="BL718" s="28"/>
      <c r="BM718" s="28"/>
    </row>
    <row r="719" spans="5:65" ht="15"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  <c r="BL719" s="28"/>
      <c r="BM719" s="28"/>
    </row>
    <row r="720" spans="5:65" ht="15"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  <c r="BL720" s="28"/>
      <c r="BM720" s="28"/>
    </row>
    <row r="721" spans="5:65" ht="15"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  <c r="BL721" s="28"/>
      <c r="BM721" s="28"/>
    </row>
    <row r="722" spans="5:65" ht="15"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  <c r="BL722" s="28"/>
      <c r="BM722" s="28"/>
    </row>
    <row r="723" spans="5:65" ht="15"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  <c r="BL723" s="28"/>
      <c r="BM723" s="28"/>
    </row>
    <row r="724" spans="5:65" ht="15"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  <c r="BL724" s="28"/>
      <c r="BM724" s="28"/>
    </row>
    <row r="725" spans="5:65" ht="15"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  <c r="BL725" s="28"/>
      <c r="BM725" s="28"/>
    </row>
    <row r="726" spans="5:65" ht="15"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</row>
    <row r="727" spans="5:65" ht="15"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  <c r="BL727" s="28"/>
      <c r="BM727" s="28"/>
    </row>
    <row r="728" spans="5:65" ht="15"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  <c r="BL728" s="28"/>
      <c r="BM728" s="28"/>
    </row>
    <row r="729" spans="5:65" ht="15"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  <c r="BL729" s="28"/>
      <c r="BM729" s="28"/>
    </row>
    <row r="730" spans="5:65" ht="15"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  <c r="BL730" s="28"/>
      <c r="BM730" s="28"/>
    </row>
    <row r="731" spans="5:65" ht="15"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  <c r="BL731" s="28"/>
      <c r="BM731" s="28"/>
    </row>
    <row r="732" spans="5:65" ht="15"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  <c r="BL732" s="28"/>
      <c r="BM732" s="28"/>
    </row>
    <row r="733" spans="5:65" ht="15"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  <c r="BL733" s="28"/>
      <c r="BM733" s="28"/>
    </row>
    <row r="734" spans="5:65" ht="15"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  <c r="BL734" s="28"/>
      <c r="BM734" s="28"/>
    </row>
    <row r="735" spans="5:65" ht="15"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  <c r="BL735" s="28"/>
      <c r="BM735" s="28"/>
    </row>
    <row r="736" spans="5:65" ht="15"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  <c r="BL736" s="28"/>
      <c r="BM736" s="28"/>
    </row>
    <row r="737" spans="5:65" ht="15"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  <c r="BL737" s="28"/>
      <c r="BM737" s="28"/>
    </row>
    <row r="738" spans="5:65" ht="15"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  <c r="BL738" s="28"/>
      <c r="BM738" s="28"/>
    </row>
    <row r="739" spans="5:65" ht="15"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  <c r="BL739" s="28"/>
      <c r="BM739" s="28"/>
    </row>
    <row r="740" spans="5:65" ht="15"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  <c r="BL740" s="28"/>
      <c r="BM740" s="28"/>
    </row>
    <row r="741" spans="5:65" ht="15"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  <c r="BL741" s="28"/>
      <c r="BM741" s="28"/>
    </row>
    <row r="742" spans="5:65" ht="15"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  <c r="BL742" s="28"/>
      <c r="BM742" s="28"/>
    </row>
    <row r="743" spans="5:65" ht="15"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  <c r="BL743" s="28"/>
      <c r="BM743" s="28"/>
    </row>
    <row r="744" spans="5:65" ht="15"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  <c r="BL744" s="28"/>
      <c r="BM744" s="28"/>
    </row>
    <row r="745" spans="5:65" ht="15"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  <c r="BL745" s="28"/>
      <c r="BM745" s="28"/>
    </row>
    <row r="746" spans="5:65" ht="15"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  <c r="BL746" s="28"/>
      <c r="BM746" s="28"/>
    </row>
    <row r="747" spans="5:65" ht="15"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  <c r="BL747" s="28"/>
      <c r="BM747" s="28"/>
    </row>
    <row r="748" spans="5:65" ht="15"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  <c r="BL748" s="28"/>
      <c r="BM748" s="28"/>
    </row>
    <row r="749" spans="5:65" ht="15"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  <c r="BL749" s="28"/>
      <c r="BM749" s="28"/>
    </row>
    <row r="750" spans="5:65" ht="15"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  <c r="BL750" s="28"/>
      <c r="BM750" s="28"/>
    </row>
    <row r="751" spans="5:65" ht="15"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  <c r="BL751" s="28"/>
      <c r="BM751" s="28"/>
    </row>
    <row r="752" spans="5:65" ht="15"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  <c r="BL752" s="28"/>
      <c r="BM752" s="28"/>
    </row>
    <row r="753" spans="5:65" ht="15"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  <c r="BL753" s="28"/>
      <c r="BM753" s="28"/>
    </row>
    <row r="754" spans="5:65" ht="15"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  <c r="BL754" s="28"/>
      <c r="BM754" s="28"/>
    </row>
    <row r="755" spans="5:65" ht="15"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  <c r="BL755" s="28"/>
      <c r="BM755" s="28"/>
    </row>
    <row r="756" spans="5:65" ht="15"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  <c r="BL756" s="28"/>
      <c r="BM756" s="28"/>
    </row>
    <row r="757" spans="5:65" ht="15"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  <c r="BL757" s="28"/>
      <c r="BM757" s="28"/>
    </row>
    <row r="758" spans="5:65" ht="15"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  <c r="BL758" s="28"/>
      <c r="BM758" s="28"/>
    </row>
    <row r="759" spans="5:65" ht="15"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  <c r="BL759" s="28"/>
      <c r="BM759" s="28"/>
    </row>
    <row r="760" spans="5:65" ht="15"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  <c r="BL760" s="28"/>
      <c r="BM760" s="28"/>
    </row>
    <row r="761" spans="5:65" ht="15"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  <c r="BL761" s="28"/>
      <c r="BM761" s="28"/>
    </row>
    <row r="762" spans="5:65" ht="15"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  <c r="BL762" s="28"/>
      <c r="BM762" s="28"/>
    </row>
    <row r="763" spans="5:65" ht="15"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  <c r="BL763" s="28"/>
      <c r="BM763" s="28"/>
    </row>
    <row r="764" spans="5:65" ht="15"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  <c r="BL764" s="28"/>
      <c r="BM764" s="28"/>
    </row>
    <row r="765" spans="5:65" ht="15"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  <c r="BL765" s="28"/>
      <c r="BM765" s="28"/>
    </row>
    <row r="766" spans="5:65" ht="15"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  <c r="BL766" s="28"/>
      <c r="BM766" s="28"/>
    </row>
    <row r="767" spans="5:65" ht="15"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  <c r="BL767" s="28"/>
      <c r="BM767" s="28"/>
    </row>
    <row r="768" spans="5:65" ht="15"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  <c r="BL768" s="28"/>
      <c r="BM768" s="28"/>
    </row>
    <row r="769" spans="5:65" ht="15"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  <c r="BL769" s="28"/>
      <c r="BM769" s="28"/>
    </row>
    <row r="770" spans="5:65" ht="15"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  <c r="BL770" s="28"/>
      <c r="BM770" s="28"/>
    </row>
    <row r="771" spans="5:65" ht="15"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  <c r="BL771" s="28"/>
      <c r="BM771" s="28"/>
    </row>
    <row r="772" spans="5:65" ht="15"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  <c r="BL772" s="28"/>
      <c r="BM772" s="28"/>
    </row>
    <row r="773" spans="5:65" ht="15"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  <c r="BL773" s="28"/>
      <c r="BM773" s="28"/>
    </row>
    <row r="774" spans="5:65" ht="15"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  <c r="BL774" s="28"/>
      <c r="BM774" s="28"/>
    </row>
    <row r="775" spans="5:65" ht="15"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  <c r="BL775" s="28"/>
      <c r="BM775" s="28"/>
    </row>
    <row r="776" spans="5:65" ht="15"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  <c r="BL776" s="28"/>
      <c r="BM776" s="28"/>
    </row>
    <row r="777" spans="5:65" ht="15"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  <c r="BL777" s="28"/>
      <c r="BM777" s="28"/>
    </row>
    <row r="778" spans="5:65" ht="15"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  <c r="BL778" s="28"/>
      <c r="BM778" s="28"/>
    </row>
    <row r="779" spans="5:65" ht="15"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  <c r="BL779" s="28"/>
      <c r="BM779" s="28"/>
    </row>
    <row r="780" spans="5:65" ht="15"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  <c r="BL780" s="28"/>
      <c r="BM780" s="28"/>
    </row>
    <row r="781" spans="5:65" ht="15"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  <c r="BL781" s="28"/>
      <c r="BM781" s="28"/>
    </row>
    <row r="782" spans="5:65" ht="15"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  <c r="BL782" s="28"/>
      <c r="BM782" s="28"/>
    </row>
    <row r="783" spans="5:65" ht="15"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  <c r="BL783" s="28"/>
      <c r="BM783" s="28"/>
    </row>
    <row r="784" spans="5:65" ht="15"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  <c r="BL784" s="28"/>
      <c r="BM784" s="28"/>
    </row>
    <row r="785" spans="5:65" ht="15"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  <c r="BL785" s="28"/>
      <c r="BM785" s="28"/>
    </row>
    <row r="786" spans="5:65" ht="15"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  <c r="BL786" s="28"/>
      <c r="BM786" s="28"/>
    </row>
    <row r="787" spans="5:65" ht="15"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  <c r="BL787" s="28"/>
      <c r="BM787" s="28"/>
    </row>
    <row r="788" spans="5:65" ht="15"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  <c r="BL788" s="28"/>
      <c r="BM788" s="28"/>
    </row>
    <row r="789" spans="5:65" ht="15"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  <c r="BL789" s="28"/>
      <c r="BM789" s="28"/>
    </row>
    <row r="790" spans="5:65" ht="15"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  <c r="BL790" s="28"/>
      <c r="BM790" s="28"/>
    </row>
    <row r="791" spans="5:65" ht="15"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  <c r="BL791" s="28"/>
      <c r="BM791" s="28"/>
    </row>
    <row r="792" spans="5:65" ht="15"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  <c r="BL792" s="28"/>
      <c r="BM792" s="28"/>
    </row>
    <row r="793" spans="5:65" ht="15"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  <c r="BL793" s="28"/>
      <c r="BM793" s="28"/>
    </row>
    <row r="794" spans="5:65" ht="15"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  <c r="BL794" s="28"/>
      <c r="BM794" s="28"/>
    </row>
    <row r="795" spans="5:65" ht="15"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  <c r="BL795" s="28"/>
      <c r="BM795" s="28"/>
    </row>
    <row r="796" spans="5:65" ht="15"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  <c r="BL796" s="28"/>
      <c r="BM796" s="28"/>
    </row>
    <row r="797" spans="5:65" ht="15"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  <c r="BL797" s="28"/>
      <c r="BM797" s="28"/>
    </row>
    <row r="798" spans="5:65" ht="15"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6"/>
      <c r="AY798" s="16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  <c r="BL798" s="28"/>
      <c r="BM798" s="28"/>
    </row>
    <row r="799" spans="5:65" ht="15"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  <c r="BL799" s="28"/>
      <c r="BM799" s="28"/>
    </row>
    <row r="800" spans="5:65" ht="15"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  <c r="BL800" s="28"/>
      <c r="BM800" s="28"/>
    </row>
    <row r="801" spans="5:65" ht="15"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  <c r="BL801" s="28"/>
      <c r="BM801" s="28"/>
    </row>
    <row r="802" spans="5:65" ht="15"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  <c r="BL802" s="28"/>
      <c r="BM802" s="28"/>
    </row>
    <row r="803" spans="5:65" ht="15"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  <c r="BL803" s="28"/>
      <c r="BM803" s="28"/>
    </row>
    <row r="804" spans="5:65" ht="15"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  <c r="BL804" s="28"/>
      <c r="BM804" s="28"/>
    </row>
    <row r="805" spans="5:65" ht="15"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  <c r="BL805" s="28"/>
      <c r="BM805" s="28"/>
    </row>
    <row r="806" spans="5:65" ht="15"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  <c r="BL806" s="28"/>
      <c r="BM806" s="28"/>
    </row>
    <row r="807" spans="5:65" ht="15"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  <c r="BL807" s="28"/>
      <c r="BM807" s="28"/>
    </row>
    <row r="808" spans="5:65" ht="15"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  <c r="BL808" s="28"/>
      <c r="BM808" s="28"/>
    </row>
    <row r="809" spans="5:65" ht="15"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  <c r="BL809" s="28"/>
      <c r="BM809" s="28"/>
    </row>
    <row r="810" spans="5:65" ht="15"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  <c r="BL810" s="28"/>
      <c r="BM810" s="28"/>
    </row>
    <row r="811" spans="5:65" ht="15"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  <c r="BL811" s="28"/>
      <c r="BM811" s="28"/>
    </row>
    <row r="812" spans="5:65" ht="15"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  <c r="BL812" s="28"/>
      <c r="BM812" s="28"/>
    </row>
    <row r="813" spans="5:65" ht="15"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  <c r="BL813" s="28"/>
      <c r="BM813" s="28"/>
    </row>
    <row r="814" spans="5:65" ht="15"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  <c r="BL814" s="28"/>
      <c r="BM814" s="28"/>
    </row>
    <row r="815" spans="5:65" ht="15"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  <c r="BL815" s="28"/>
      <c r="BM815" s="28"/>
    </row>
    <row r="816" spans="5:65" ht="15"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  <c r="BL816" s="28"/>
      <c r="BM816" s="28"/>
    </row>
    <row r="817" spans="5:65" ht="15"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  <c r="BL817" s="28"/>
      <c r="BM817" s="28"/>
    </row>
    <row r="818" spans="5:65" ht="15"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  <c r="BL818" s="28"/>
      <c r="BM818" s="28"/>
    </row>
    <row r="819" spans="5:65" ht="15"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  <c r="BL819" s="28"/>
      <c r="BM819" s="28"/>
    </row>
    <row r="820" spans="5:65" ht="15"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  <c r="BL820" s="28"/>
      <c r="BM820" s="28"/>
    </row>
    <row r="821" spans="5:65" ht="15"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  <c r="BL821" s="28"/>
      <c r="BM821" s="28"/>
    </row>
    <row r="822" spans="5:65" ht="15"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  <c r="BL822" s="28"/>
      <c r="BM822" s="28"/>
    </row>
    <row r="823" spans="5:65" ht="15"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  <c r="BL823" s="28"/>
      <c r="BM823" s="28"/>
    </row>
    <row r="824" spans="5:65" ht="15"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  <c r="BL824" s="28"/>
      <c r="BM824" s="28"/>
    </row>
    <row r="825" spans="5:65" ht="15"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  <c r="BL825" s="28"/>
      <c r="BM825" s="28"/>
    </row>
    <row r="826" spans="5:65" ht="15"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  <c r="BL826" s="28"/>
      <c r="BM826" s="28"/>
    </row>
    <row r="827" spans="5:65" ht="15"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  <c r="BL827" s="28"/>
      <c r="BM827" s="28"/>
    </row>
    <row r="828" spans="5:65" ht="15"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  <c r="BL828" s="28"/>
      <c r="BM828" s="28"/>
    </row>
    <row r="829" spans="5:65" ht="15"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  <c r="BL829" s="28"/>
      <c r="BM829" s="28"/>
    </row>
    <row r="830" spans="5:65" ht="15"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  <c r="BL830" s="28"/>
      <c r="BM830" s="28"/>
    </row>
    <row r="831" spans="5:65" ht="15"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  <c r="BL831" s="28"/>
      <c r="BM831" s="28"/>
    </row>
    <row r="832" spans="5:65" ht="15"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  <c r="BL832" s="28"/>
      <c r="BM832" s="28"/>
    </row>
    <row r="833" spans="5:65" ht="15"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  <c r="BL833" s="28"/>
      <c r="BM833" s="28"/>
    </row>
    <row r="834" spans="5:65" ht="15"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  <c r="BL834" s="28"/>
      <c r="BM834" s="28"/>
    </row>
    <row r="835" spans="5:65" ht="15"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  <c r="BL835" s="28"/>
      <c r="BM835" s="28"/>
    </row>
    <row r="836" spans="5:65" ht="15"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  <c r="BL836" s="28"/>
      <c r="BM836" s="28"/>
    </row>
    <row r="837" spans="5:65" ht="15"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  <c r="BL837" s="28"/>
      <c r="BM837" s="28"/>
    </row>
    <row r="838" spans="5:65" ht="15"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  <c r="BL838" s="28"/>
      <c r="BM838" s="28"/>
    </row>
    <row r="839" spans="5:65" ht="15"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  <c r="BL839" s="28"/>
      <c r="BM839" s="28"/>
    </row>
    <row r="840" spans="5:65" ht="15"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  <c r="BL840" s="28"/>
      <c r="BM840" s="28"/>
    </row>
    <row r="841" spans="5:65" ht="15"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  <c r="BL841" s="28"/>
      <c r="BM841" s="28"/>
    </row>
    <row r="842" spans="5:65" ht="15"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  <c r="BL842" s="28"/>
      <c r="BM842" s="28"/>
    </row>
    <row r="843" spans="5:65" ht="15"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  <c r="BL843" s="28"/>
      <c r="BM843" s="28"/>
    </row>
    <row r="844" spans="5:65" ht="15"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  <c r="BL844" s="28"/>
      <c r="BM844" s="28"/>
    </row>
    <row r="845" spans="5:65" ht="15"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  <c r="BJ845" s="28"/>
      <c r="BK845" s="28"/>
      <c r="BL845" s="28"/>
      <c r="BM845" s="28"/>
    </row>
    <row r="846" spans="5:65" ht="15"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28"/>
      <c r="BA846" s="28"/>
      <c r="BB846" s="28"/>
      <c r="BC846" s="28"/>
      <c r="BD846" s="28"/>
      <c r="BE846" s="28"/>
      <c r="BF846" s="28"/>
      <c r="BG846" s="28"/>
      <c r="BH846" s="28"/>
      <c r="BI846" s="28"/>
      <c r="BJ846" s="28"/>
      <c r="BK846" s="28"/>
      <c r="BL846" s="28"/>
      <c r="BM846" s="28"/>
    </row>
    <row r="847" spans="5:65" ht="15"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28"/>
      <c r="BA847" s="28"/>
      <c r="BB847" s="28"/>
      <c r="BC847" s="28"/>
      <c r="BD847" s="28"/>
      <c r="BE847" s="28"/>
      <c r="BF847" s="28"/>
      <c r="BG847" s="28"/>
      <c r="BH847" s="28"/>
      <c r="BI847" s="28"/>
      <c r="BJ847" s="28"/>
      <c r="BK847" s="28"/>
      <c r="BL847" s="28"/>
      <c r="BM847" s="28"/>
    </row>
    <row r="848" spans="5:65" ht="15"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28"/>
      <c r="BA848" s="28"/>
      <c r="BB848" s="28"/>
      <c r="BC848" s="28"/>
      <c r="BD848" s="28"/>
      <c r="BE848" s="28"/>
      <c r="BF848" s="28"/>
      <c r="BG848" s="28"/>
      <c r="BH848" s="28"/>
      <c r="BI848" s="28"/>
      <c r="BJ848" s="28"/>
      <c r="BK848" s="28"/>
      <c r="BL848" s="28"/>
      <c r="BM848" s="28"/>
    </row>
    <row r="849" spans="5:65" ht="15"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28"/>
      <c r="BA849" s="28"/>
      <c r="BB849" s="28"/>
      <c r="BC849" s="28"/>
      <c r="BD849" s="28"/>
      <c r="BE849" s="28"/>
      <c r="BF849" s="28"/>
      <c r="BG849" s="28"/>
      <c r="BH849" s="28"/>
      <c r="BI849" s="28"/>
      <c r="BJ849" s="28"/>
      <c r="BK849" s="28"/>
      <c r="BL849" s="28"/>
      <c r="BM849" s="28"/>
    </row>
    <row r="850" spans="5:65" ht="15"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6"/>
      <c r="AY850" s="16"/>
      <c r="AZ850" s="28"/>
      <c r="BA850" s="28"/>
      <c r="BB850" s="28"/>
      <c r="BC850" s="28"/>
      <c r="BD850" s="28"/>
      <c r="BE850" s="28"/>
      <c r="BF850" s="28"/>
      <c r="BG850" s="28"/>
      <c r="BH850" s="28"/>
      <c r="BI850" s="28"/>
      <c r="BJ850" s="28"/>
      <c r="BK850" s="28"/>
      <c r="BL850" s="28"/>
      <c r="BM850" s="28"/>
    </row>
    <row r="851" spans="5:65" ht="15"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28"/>
      <c r="BA851" s="28"/>
      <c r="BB851" s="28"/>
      <c r="BC851" s="28"/>
      <c r="BD851" s="28"/>
      <c r="BE851" s="28"/>
      <c r="BF851" s="28"/>
      <c r="BG851" s="28"/>
      <c r="BH851" s="28"/>
      <c r="BI851" s="28"/>
      <c r="BJ851" s="28"/>
      <c r="BK851" s="28"/>
      <c r="BL851" s="28"/>
      <c r="BM851" s="28"/>
    </row>
    <row r="852" spans="5:65" ht="15"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28"/>
      <c r="BA852" s="28"/>
      <c r="BB852" s="28"/>
      <c r="BC852" s="28"/>
      <c r="BD852" s="28"/>
      <c r="BE852" s="28"/>
      <c r="BF852" s="28"/>
      <c r="BG852" s="28"/>
      <c r="BH852" s="28"/>
      <c r="BI852" s="28"/>
      <c r="BJ852" s="28"/>
      <c r="BK852" s="28"/>
      <c r="BL852" s="28"/>
      <c r="BM852" s="28"/>
    </row>
    <row r="853" spans="5:65" ht="15"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28"/>
      <c r="BA853" s="28"/>
      <c r="BB853" s="28"/>
      <c r="BC853" s="28"/>
      <c r="BD853" s="28"/>
      <c r="BE853" s="28"/>
      <c r="BF853" s="28"/>
      <c r="BG853" s="28"/>
      <c r="BH853" s="28"/>
      <c r="BI853" s="28"/>
      <c r="BJ853" s="28"/>
      <c r="BK853" s="28"/>
      <c r="BL853" s="28"/>
      <c r="BM853" s="28"/>
    </row>
    <row r="854" spans="5:65" ht="15"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28"/>
      <c r="BA854" s="28"/>
      <c r="BB854" s="28"/>
      <c r="BC854" s="28"/>
      <c r="BD854" s="28"/>
      <c r="BE854" s="28"/>
      <c r="BF854" s="28"/>
      <c r="BG854" s="28"/>
      <c r="BH854" s="28"/>
      <c r="BI854" s="28"/>
      <c r="BJ854" s="28"/>
      <c r="BK854" s="28"/>
      <c r="BL854" s="28"/>
      <c r="BM854" s="28"/>
    </row>
    <row r="855" spans="5:65" ht="15"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28"/>
      <c r="BA855" s="28"/>
      <c r="BB855" s="28"/>
      <c r="BC855" s="28"/>
      <c r="BD855" s="28"/>
      <c r="BE855" s="28"/>
      <c r="BF855" s="28"/>
      <c r="BG855" s="28"/>
      <c r="BH855" s="28"/>
      <c r="BI855" s="28"/>
      <c r="BJ855" s="28"/>
      <c r="BK855" s="28"/>
      <c r="BL855" s="28"/>
      <c r="BM855" s="28"/>
    </row>
    <row r="856" spans="5:65" ht="15"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28"/>
      <c r="BA856" s="28"/>
      <c r="BB856" s="28"/>
      <c r="BC856" s="28"/>
      <c r="BD856" s="28"/>
      <c r="BE856" s="28"/>
      <c r="BF856" s="28"/>
      <c r="BG856" s="28"/>
      <c r="BH856" s="28"/>
      <c r="BI856" s="28"/>
      <c r="BJ856" s="28"/>
      <c r="BK856" s="28"/>
      <c r="BL856" s="28"/>
      <c r="BM856" s="28"/>
    </row>
    <row r="857" spans="5:65" ht="15"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28"/>
      <c r="BA857" s="28"/>
      <c r="BB857" s="28"/>
      <c r="BC857" s="28"/>
      <c r="BD857" s="28"/>
      <c r="BE857" s="28"/>
      <c r="BF857" s="28"/>
      <c r="BG857" s="28"/>
      <c r="BH857" s="28"/>
      <c r="BI857" s="28"/>
      <c r="BJ857" s="28"/>
      <c r="BK857" s="28"/>
      <c r="BL857" s="28"/>
      <c r="BM857" s="28"/>
    </row>
    <row r="858" spans="5:65" ht="15"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28"/>
      <c r="BA858" s="28"/>
      <c r="BB858" s="28"/>
      <c r="BC858" s="28"/>
      <c r="BD858" s="28"/>
      <c r="BE858" s="28"/>
      <c r="BF858" s="28"/>
      <c r="BG858" s="28"/>
      <c r="BH858" s="28"/>
      <c r="BI858" s="28"/>
      <c r="BJ858" s="28"/>
      <c r="BK858" s="28"/>
      <c r="BL858" s="28"/>
      <c r="BM858" s="28"/>
    </row>
    <row r="859" spans="5:65" ht="15"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  <c r="AX859" s="16"/>
      <c r="AY859" s="16"/>
      <c r="AZ859" s="28"/>
      <c r="BA859" s="28"/>
      <c r="BB859" s="28"/>
      <c r="BC859" s="28"/>
      <c r="BD859" s="28"/>
      <c r="BE859" s="28"/>
      <c r="BF859" s="28"/>
      <c r="BG859" s="28"/>
      <c r="BH859" s="28"/>
      <c r="BI859" s="28"/>
      <c r="BJ859" s="28"/>
      <c r="BK859" s="28"/>
      <c r="BL859" s="28"/>
      <c r="BM859" s="28"/>
    </row>
    <row r="860" spans="5:65" ht="15"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6"/>
      <c r="AY860" s="16"/>
      <c r="AZ860" s="28"/>
      <c r="BA860" s="28"/>
      <c r="BB860" s="28"/>
      <c r="BC860" s="28"/>
      <c r="BD860" s="28"/>
      <c r="BE860" s="28"/>
      <c r="BF860" s="28"/>
      <c r="BG860" s="28"/>
      <c r="BH860" s="28"/>
      <c r="BI860" s="28"/>
      <c r="BJ860" s="28"/>
      <c r="BK860" s="28"/>
      <c r="BL860" s="28"/>
      <c r="BM860" s="28"/>
    </row>
    <row r="861" spans="5:65" ht="15"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28"/>
      <c r="BA861" s="28"/>
      <c r="BB861" s="28"/>
      <c r="BC861" s="28"/>
      <c r="BD861" s="28"/>
      <c r="BE861" s="28"/>
      <c r="BF861" s="28"/>
      <c r="BG861" s="28"/>
      <c r="BH861" s="28"/>
      <c r="BI861" s="28"/>
      <c r="BJ861" s="28"/>
      <c r="BK861" s="28"/>
      <c r="BL861" s="28"/>
      <c r="BM861" s="28"/>
    </row>
    <row r="862" spans="5:65" ht="15"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28"/>
      <c r="BA862" s="28"/>
      <c r="BB862" s="28"/>
      <c r="BC862" s="28"/>
      <c r="BD862" s="28"/>
      <c r="BE862" s="28"/>
      <c r="BF862" s="28"/>
      <c r="BG862" s="28"/>
      <c r="BH862" s="28"/>
      <c r="BI862" s="28"/>
      <c r="BJ862" s="28"/>
      <c r="BK862" s="28"/>
      <c r="BL862" s="28"/>
      <c r="BM862" s="28"/>
    </row>
    <row r="863" spans="5:65" ht="15"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6"/>
      <c r="AY863" s="16"/>
      <c r="AZ863" s="28"/>
      <c r="BA863" s="28"/>
      <c r="BB863" s="28"/>
      <c r="BC863" s="28"/>
      <c r="BD863" s="28"/>
      <c r="BE863" s="28"/>
      <c r="BF863" s="28"/>
      <c r="BG863" s="28"/>
      <c r="BH863" s="28"/>
      <c r="BI863" s="28"/>
      <c r="BJ863" s="28"/>
      <c r="BK863" s="28"/>
      <c r="BL863" s="28"/>
      <c r="BM863" s="28"/>
    </row>
    <row r="864" spans="5:65" ht="15"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AY864" s="16"/>
      <c r="AZ864" s="28"/>
      <c r="BA864" s="28"/>
      <c r="BB864" s="28"/>
      <c r="BC864" s="28"/>
      <c r="BD864" s="28"/>
      <c r="BE864" s="28"/>
      <c r="BF864" s="28"/>
      <c r="BG864" s="28"/>
      <c r="BH864" s="28"/>
      <c r="BI864" s="28"/>
      <c r="BJ864" s="28"/>
      <c r="BK864" s="28"/>
      <c r="BL864" s="28"/>
      <c r="BM864" s="28"/>
    </row>
    <row r="865" spans="5:65" ht="15"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28"/>
      <c r="BA865" s="28"/>
      <c r="BB865" s="28"/>
      <c r="BC865" s="28"/>
      <c r="BD865" s="28"/>
      <c r="BE865" s="28"/>
      <c r="BF865" s="28"/>
      <c r="BG865" s="28"/>
      <c r="BH865" s="28"/>
      <c r="BI865" s="28"/>
      <c r="BJ865" s="28"/>
      <c r="BK865" s="28"/>
      <c r="BL865" s="28"/>
      <c r="BM865" s="28"/>
    </row>
    <row r="866" spans="5:65" ht="15"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  <c r="AT866" s="16"/>
      <c r="AU866" s="16"/>
      <c r="AV866" s="16"/>
      <c r="AW866" s="16"/>
      <c r="AX866" s="16"/>
      <c r="AY866" s="16"/>
      <c r="AZ866" s="28"/>
      <c r="BA866" s="28"/>
      <c r="BB866" s="28"/>
      <c r="BC866" s="28"/>
      <c r="BD866" s="28"/>
      <c r="BE866" s="28"/>
      <c r="BF866" s="28"/>
      <c r="BG866" s="28"/>
      <c r="BH866" s="28"/>
      <c r="BI866" s="28"/>
      <c r="BJ866" s="28"/>
      <c r="BK866" s="28"/>
      <c r="BL866" s="28"/>
      <c r="BM866" s="28"/>
    </row>
    <row r="867" spans="5:65" ht="15"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28"/>
      <c r="BA867" s="28"/>
      <c r="BB867" s="28"/>
      <c r="BC867" s="28"/>
      <c r="BD867" s="28"/>
      <c r="BE867" s="28"/>
      <c r="BF867" s="28"/>
      <c r="BG867" s="28"/>
      <c r="BH867" s="28"/>
      <c r="BI867" s="28"/>
      <c r="BJ867" s="28"/>
      <c r="BK867" s="28"/>
      <c r="BL867" s="28"/>
      <c r="BM867" s="28"/>
    </row>
    <row r="868" spans="5:65" ht="15"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  <c r="AX868" s="16"/>
      <c r="AY868" s="16"/>
      <c r="AZ868" s="28"/>
      <c r="BA868" s="28"/>
      <c r="BB868" s="28"/>
      <c r="BC868" s="28"/>
      <c r="BD868" s="28"/>
      <c r="BE868" s="28"/>
      <c r="BF868" s="28"/>
      <c r="BG868" s="28"/>
      <c r="BH868" s="28"/>
      <c r="BI868" s="28"/>
      <c r="BJ868" s="28"/>
      <c r="BK868" s="28"/>
      <c r="BL868" s="28"/>
      <c r="BM868" s="28"/>
    </row>
    <row r="869" spans="5:65" ht="15"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T869" s="16"/>
      <c r="AU869" s="16"/>
      <c r="AV869" s="16"/>
      <c r="AW869" s="16"/>
      <c r="AX869" s="16"/>
      <c r="AY869" s="16"/>
      <c r="AZ869" s="28"/>
      <c r="BA869" s="28"/>
      <c r="BB869" s="28"/>
      <c r="BC869" s="28"/>
      <c r="BD869" s="28"/>
      <c r="BE869" s="28"/>
      <c r="BF869" s="28"/>
      <c r="BG869" s="28"/>
      <c r="BH869" s="28"/>
      <c r="BI869" s="28"/>
      <c r="BJ869" s="28"/>
      <c r="BK869" s="28"/>
      <c r="BL869" s="28"/>
      <c r="BM869" s="28"/>
    </row>
    <row r="870" spans="5:65" ht="15"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  <c r="AR870" s="16"/>
      <c r="AS870" s="16"/>
      <c r="AT870" s="16"/>
      <c r="AU870" s="16"/>
      <c r="AV870" s="16"/>
      <c r="AW870" s="16"/>
      <c r="AX870" s="16"/>
      <c r="AY870" s="16"/>
      <c r="AZ870" s="28"/>
      <c r="BA870" s="28"/>
      <c r="BB870" s="28"/>
      <c r="BC870" s="28"/>
      <c r="BD870" s="28"/>
      <c r="BE870" s="28"/>
      <c r="BF870" s="28"/>
      <c r="BG870" s="28"/>
      <c r="BH870" s="28"/>
      <c r="BI870" s="28"/>
      <c r="BJ870" s="28"/>
      <c r="BK870" s="28"/>
      <c r="BL870" s="28"/>
      <c r="BM870" s="28"/>
    </row>
    <row r="871" spans="5:65" ht="15"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  <c r="AR871" s="16"/>
      <c r="AS871" s="16"/>
      <c r="AT871" s="16"/>
      <c r="AU871" s="16"/>
      <c r="AV871" s="16"/>
      <c r="AW871" s="16"/>
      <c r="AX871" s="16"/>
      <c r="AY871" s="16"/>
      <c r="AZ871" s="28"/>
      <c r="BA871" s="28"/>
      <c r="BB871" s="28"/>
      <c r="BC871" s="28"/>
      <c r="BD871" s="28"/>
      <c r="BE871" s="28"/>
      <c r="BF871" s="28"/>
      <c r="BG871" s="28"/>
      <c r="BH871" s="28"/>
      <c r="BI871" s="28"/>
      <c r="BJ871" s="28"/>
      <c r="BK871" s="28"/>
      <c r="BL871" s="28"/>
      <c r="BM871" s="28"/>
    </row>
    <row r="872" spans="5:65" ht="15"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  <c r="AV872" s="16"/>
      <c r="AW872" s="16"/>
      <c r="AX872" s="16"/>
      <c r="AY872" s="16"/>
      <c r="AZ872" s="28"/>
      <c r="BA872" s="28"/>
      <c r="BB872" s="28"/>
      <c r="BC872" s="28"/>
      <c r="BD872" s="28"/>
      <c r="BE872" s="28"/>
      <c r="BF872" s="28"/>
      <c r="BG872" s="28"/>
      <c r="BH872" s="28"/>
      <c r="BI872" s="28"/>
      <c r="BJ872" s="28"/>
      <c r="BK872" s="28"/>
      <c r="BL872" s="28"/>
      <c r="BM872" s="28"/>
    </row>
    <row r="873" spans="5:65" ht="15"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  <c r="AW873" s="16"/>
      <c r="AX873" s="16"/>
      <c r="AY873" s="16"/>
      <c r="AZ873" s="28"/>
      <c r="BA873" s="28"/>
      <c r="BB873" s="28"/>
      <c r="BC873" s="28"/>
      <c r="BD873" s="28"/>
      <c r="BE873" s="28"/>
      <c r="BF873" s="28"/>
      <c r="BG873" s="28"/>
      <c r="BH873" s="28"/>
      <c r="BI873" s="28"/>
      <c r="BJ873" s="28"/>
      <c r="BK873" s="28"/>
      <c r="BL873" s="28"/>
      <c r="BM873" s="28"/>
    </row>
    <row r="874" spans="5:65" ht="15"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  <c r="AT874" s="16"/>
      <c r="AU874" s="16"/>
      <c r="AV874" s="16"/>
      <c r="AW874" s="16"/>
      <c r="AX874" s="16"/>
      <c r="AY874" s="16"/>
      <c r="AZ874" s="28"/>
      <c r="BA874" s="28"/>
      <c r="BB874" s="28"/>
      <c r="BC874" s="28"/>
      <c r="BD874" s="28"/>
      <c r="BE874" s="28"/>
      <c r="BF874" s="28"/>
      <c r="BG874" s="28"/>
      <c r="BH874" s="28"/>
      <c r="BI874" s="28"/>
      <c r="BJ874" s="28"/>
      <c r="BK874" s="28"/>
      <c r="BL874" s="28"/>
      <c r="BM874" s="28"/>
    </row>
    <row r="875" spans="5:65" ht="15"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  <c r="AR875" s="16"/>
      <c r="AS875" s="16"/>
      <c r="AT875" s="16"/>
      <c r="AU875" s="16"/>
      <c r="AV875" s="16"/>
      <c r="AW875" s="16"/>
      <c r="AX875" s="16"/>
      <c r="AY875" s="16"/>
      <c r="AZ875" s="28"/>
      <c r="BA875" s="28"/>
      <c r="BB875" s="28"/>
      <c r="BC875" s="28"/>
      <c r="BD875" s="28"/>
      <c r="BE875" s="28"/>
      <c r="BF875" s="28"/>
      <c r="BG875" s="28"/>
      <c r="BH875" s="28"/>
      <c r="BI875" s="28"/>
      <c r="BJ875" s="28"/>
      <c r="BK875" s="28"/>
      <c r="BL875" s="28"/>
      <c r="BM875" s="28"/>
    </row>
    <row r="876" spans="5:65" ht="15"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  <c r="AW876" s="16"/>
      <c r="AX876" s="16"/>
      <c r="AY876" s="16"/>
      <c r="AZ876" s="28"/>
      <c r="BA876" s="28"/>
      <c r="BB876" s="28"/>
      <c r="BC876" s="28"/>
      <c r="BD876" s="28"/>
      <c r="BE876" s="28"/>
      <c r="BF876" s="28"/>
      <c r="BG876" s="28"/>
      <c r="BH876" s="28"/>
      <c r="BI876" s="28"/>
      <c r="BJ876" s="28"/>
      <c r="BK876" s="28"/>
      <c r="BL876" s="28"/>
      <c r="BM876" s="28"/>
    </row>
    <row r="877" spans="5:65" ht="15"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  <c r="AT877" s="16"/>
      <c r="AU877" s="16"/>
      <c r="AV877" s="16"/>
      <c r="AW877" s="16"/>
      <c r="AX877" s="16"/>
      <c r="AY877" s="16"/>
      <c r="AZ877" s="28"/>
      <c r="BA877" s="28"/>
      <c r="BB877" s="28"/>
      <c r="BC877" s="28"/>
      <c r="BD877" s="28"/>
      <c r="BE877" s="28"/>
      <c r="BF877" s="28"/>
      <c r="BG877" s="28"/>
      <c r="BH877" s="28"/>
      <c r="BI877" s="28"/>
      <c r="BJ877" s="28"/>
      <c r="BK877" s="28"/>
      <c r="BL877" s="28"/>
      <c r="BM877" s="28"/>
    </row>
    <row r="878" spans="5:65" ht="15"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  <c r="AR878" s="16"/>
      <c r="AS878" s="16"/>
      <c r="AT878" s="16"/>
      <c r="AU878" s="16"/>
      <c r="AV878" s="16"/>
      <c r="AW878" s="16"/>
      <c r="AX878" s="16"/>
      <c r="AY878" s="16"/>
      <c r="AZ878" s="28"/>
      <c r="BA878" s="28"/>
      <c r="BB878" s="28"/>
      <c r="BC878" s="28"/>
      <c r="BD878" s="28"/>
      <c r="BE878" s="28"/>
      <c r="BF878" s="28"/>
      <c r="BG878" s="28"/>
      <c r="BH878" s="28"/>
      <c r="BI878" s="28"/>
      <c r="BJ878" s="28"/>
      <c r="BK878" s="28"/>
      <c r="BL878" s="28"/>
      <c r="BM878" s="28"/>
    </row>
    <row r="879" spans="5:65" ht="15"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  <c r="AR879" s="16"/>
      <c r="AS879" s="16"/>
      <c r="AT879" s="16"/>
      <c r="AU879" s="16"/>
      <c r="AV879" s="16"/>
      <c r="AW879" s="16"/>
      <c r="AX879" s="16"/>
      <c r="AY879" s="16"/>
      <c r="AZ879" s="28"/>
      <c r="BA879" s="28"/>
      <c r="BB879" s="28"/>
      <c r="BC879" s="28"/>
      <c r="BD879" s="28"/>
      <c r="BE879" s="28"/>
      <c r="BF879" s="28"/>
      <c r="BG879" s="28"/>
      <c r="BH879" s="28"/>
      <c r="BI879" s="28"/>
      <c r="BJ879" s="28"/>
      <c r="BK879" s="28"/>
      <c r="BL879" s="28"/>
      <c r="BM879" s="28"/>
    </row>
    <row r="880" spans="5:65" ht="15"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  <c r="AR880" s="16"/>
      <c r="AS880" s="16"/>
      <c r="AT880" s="16"/>
      <c r="AU880" s="16"/>
      <c r="AV880" s="16"/>
      <c r="AW880" s="16"/>
      <c r="AX880" s="16"/>
      <c r="AY880" s="16"/>
      <c r="AZ880" s="28"/>
      <c r="BA880" s="28"/>
      <c r="BB880" s="28"/>
      <c r="BC880" s="28"/>
      <c r="BD880" s="28"/>
      <c r="BE880" s="28"/>
      <c r="BF880" s="28"/>
      <c r="BG880" s="28"/>
      <c r="BH880" s="28"/>
      <c r="BI880" s="28"/>
      <c r="BJ880" s="28"/>
      <c r="BK880" s="28"/>
      <c r="BL880" s="28"/>
      <c r="BM880" s="28"/>
    </row>
    <row r="881" spans="5:65" ht="15"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  <c r="AR881" s="16"/>
      <c r="AS881" s="16"/>
      <c r="AT881" s="16"/>
      <c r="AU881" s="16"/>
      <c r="AV881" s="16"/>
      <c r="AW881" s="16"/>
      <c r="AX881" s="16"/>
      <c r="AY881" s="16"/>
      <c r="AZ881" s="28"/>
      <c r="BA881" s="28"/>
      <c r="BB881" s="28"/>
      <c r="BC881" s="28"/>
      <c r="BD881" s="28"/>
      <c r="BE881" s="28"/>
      <c r="BF881" s="28"/>
      <c r="BG881" s="28"/>
      <c r="BH881" s="28"/>
      <c r="BI881" s="28"/>
      <c r="BJ881" s="28"/>
      <c r="BK881" s="28"/>
      <c r="BL881" s="28"/>
      <c r="BM881" s="28"/>
    </row>
    <row r="882" spans="5:65" ht="15"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  <c r="AR882" s="16"/>
      <c r="AS882" s="16"/>
      <c r="AT882" s="16"/>
      <c r="AU882" s="16"/>
      <c r="AV882" s="16"/>
      <c r="AW882" s="16"/>
      <c r="AX882" s="16"/>
      <c r="AY882" s="16"/>
      <c r="AZ882" s="28"/>
      <c r="BA882" s="28"/>
      <c r="BB882" s="28"/>
      <c r="BC882" s="28"/>
      <c r="BD882" s="28"/>
      <c r="BE882" s="28"/>
      <c r="BF882" s="28"/>
      <c r="BG882" s="28"/>
      <c r="BH882" s="28"/>
      <c r="BI882" s="28"/>
      <c r="BJ882" s="28"/>
      <c r="BK882" s="28"/>
      <c r="BL882" s="28"/>
      <c r="BM882" s="28"/>
    </row>
    <row r="883" spans="5:65" ht="15"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  <c r="AR883" s="16"/>
      <c r="AS883" s="16"/>
      <c r="AT883" s="16"/>
      <c r="AU883" s="16"/>
      <c r="AV883" s="16"/>
      <c r="AW883" s="16"/>
      <c r="AX883" s="16"/>
      <c r="AY883" s="16"/>
      <c r="AZ883" s="28"/>
      <c r="BA883" s="28"/>
      <c r="BB883" s="28"/>
      <c r="BC883" s="28"/>
      <c r="BD883" s="28"/>
      <c r="BE883" s="28"/>
      <c r="BF883" s="28"/>
      <c r="BG883" s="28"/>
      <c r="BH883" s="28"/>
      <c r="BI883" s="28"/>
      <c r="BJ883" s="28"/>
      <c r="BK883" s="28"/>
      <c r="BL883" s="28"/>
      <c r="BM883" s="28"/>
    </row>
    <row r="884" spans="5:65" ht="15"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  <c r="AR884" s="16"/>
      <c r="AS884" s="16"/>
      <c r="AT884" s="16"/>
      <c r="AU884" s="16"/>
      <c r="AV884" s="16"/>
      <c r="AW884" s="16"/>
      <c r="AX884" s="16"/>
      <c r="AY884" s="16"/>
      <c r="AZ884" s="28"/>
      <c r="BA884" s="28"/>
      <c r="BB884" s="28"/>
      <c r="BC884" s="28"/>
      <c r="BD884" s="28"/>
      <c r="BE884" s="28"/>
      <c r="BF884" s="28"/>
      <c r="BG884" s="28"/>
      <c r="BH884" s="28"/>
      <c r="BI884" s="28"/>
      <c r="BJ884" s="28"/>
      <c r="BK884" s="28"/>
      <c r="BL884" s="28"/>
      <c r="BM884" s="28"/>
    </row>
    <row r="885" spans="5:65" ht="15"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  <c r="AR885" s="16"/>
      <c r="AS885" s="16"/>
      <c r="AT885" s="16"/>
      <c r="AU885" s="16"/>
      <c r="AV885" s="16"/>
      <c r="AW885" s="16"/>
      <c r="AX885" s="16"/>
      <c r="AY885" s="16"/>
      <c r="AZ885" s="28"/>
      <c r="BA885" s="28"/>
      <c r="BB885" s="28"/>
      <c r="BC885" s="28"/>
      <c r="BD885" s="28"/>
      <c r="BE885" s="28"/>
      <c r="BF885" s="28"/>
      <c r="BG885" s="28"/>
      <c r="BH885" s="28"/>
      <c r="BI885" s="28"/>
      <c r="BJ885" s="28"/>
      <c r="BK885" s="28"/>
      <c r="BL885" s="28"/>
      <c r="BM885" s="28"/>
    </row>
    <row r="886" spans="5:65" ht="15"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  <c r="AR886" s="16"/>
      <c r="AS886" s="16"/>
      <c r="AT886" s="16"/>
      <c r="AU886" s="16"/>
      <c r="AV886" s="16"/>
      <c r="AW886" s="16"/>
      <c r="AX886" s="16"/>
      <c r="AY886" s="16"/>
      <c r="AZ886" s="28"/>
      <c r="BA886" s="28"/>
      <c r="BB886" s="28"/>
      <c r="BC886" s="28"/>
      <c r="BD886" s="28"/>
      <c r="BE886" s="28"/>
      <c r="BF886" s="28"/>
      <c r="BG886" s="28"/>
      <c r="BH886" s="28"/>
      <c r="BI886" s="28"/>
      <c r="BJ886" s="28"/>
      <c r="BK886" s="28"/>
      <c r="BL886" s="28"/>
      <c r="BM886" s="28"/>
    </row>
    <row r="887" spans="5:65" ht="15"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  <c r="AR887" s="16"/>
      <c r="AS887" s="16"/>
      <c r="AT887" s="16"/>
      <c r="AU887" s="16"/>
      <c r="AV887" s="16"/>
      <c r="AW887" s="16"/>
      <c r="AX887" s="16"/>
      <c r="AY887" s="16"/>
      <c r="AZ887" s="28"/>
      <c r="BA887" s="28"/>
      <c r="BB887" s="28"/>
      <c r="BC887" s="28"/>
      <c r="BD887" s="28"/>
      <c r="BE887" s="28"/>
      <c r="BF887" s="28"/>
      <c r="BG887" s="28"/>
      <c r="BH887" s="28"/>
      <c r="BI887" s="28"/>
      <c r="BJ887" s="28"/>
      <c r="BK887" s="28"/>
      <c r="BL887" s="28"/>
      <c r="BM887" s="28"/>
    </row>
    <row r="888" spans="5:65" ht="15"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T888" s="16"/>
      <c r="AU888" s="16"/>
      <c r="AV888" s="16"/>
      <c r="AW888" s="16"/>
      <c r="AX888" s="16"/>
      <c r="AY888" s="16"/>
      <c r="AZ888" s="28"/>
      <c r="BA888" s="28"/>
      <c r="BB888" s="28"/>
      <c r="BC888" s="28"/>
      <c r="BD888" s="28"/>
      <c r="BE888" s="28"/>
      <c r="BF888" s="28"/>
      <c r="BG888" s="28"/>
      <c r="BH888" s="28"/>
      <c r="BI888" s="28"/>
      <c r="BJ888" s="28"/>
      <c r="BK888" s="28"/>
      <c r="BL888" s="28"/>
      <c r="BM888" s="28"/>
    </row>
    <row r="889" spans="5:65" ht="15"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  <c r="AR889" s="16"/>
      <c r="AS889" s="16"/>
      <c r="AT889" s="16"/>
      <c r="AU889" s="16"/>
      <c r="AV889" s="16"/>
      <c r="AW889" s="16"/>
      <c r="AX889" s="16"/>
      <c r="AY889" s="16"/>
      <c r="AZ889" s="28"/>
      <c r="BA889" s="28"/>
      <c r="BB889" s="28"/>
      <c r="BC889" s="28"/>
      <c r="BD889" s="28"/>
      <c r="BE889" s="28"/>
      <c r="BF889" s="28"/>
      <c r="BG889" s="28"/>
      <c r="BH889" s="28"/>
      <c r="BI889" s="28"/>
      <c r="BJ889" s="28"/>
      <c r="BK889" s="28"/>
      <c r="BL889" s="28"/>
      <c r="BM889" s="28"/>
    </row>
    <row r="890" spans="5:65" ht="15"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  <c r="AR890" s="16"/>
      <c r="AS890" s="16"/>
      <c r="AT890" s="16"/>
      <c r="AU890" s="16"/>
      <c r="AV890" s="16"/>
      <c r="AW890" s="16"/>
      <c r="AX890" s="16"/>
      <c r="AY890" s="16"/>
      <c r="AZ890" s="28"/>
      <c r="BA890" s="28"/>
      <c r="BB890" s="28"/>
      <c r="BC890" s="28"/>
      <c r="BD890" s="28"/>
      <c r="BE890" s="28"/>
      <c r="BF890" s="28"/>
      <c r="BG890" s="28"/>
      <c r="BH890" s="28"/>
      <c r="BI890" s="28"/>
      <c r="BJ890" s="28"/>
      <c r="BK890" s="28"/>
      <c r="BL890" s="28"/>
      <c r="BM890" s="28"/>
    </row>
    <row r="891" spans="5:65" ht="15"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  <c r="AR891" s="16"/>
      <c r="AS891" s="16"/>
      <c r="AT891" s="16"/>
      <c r="AU891" s="16"/>
      <c r="AV891" s="16"/>
      <c r="AW891" s="16"/>
      <c r="AX891" s="16"/>
      <c r="AY891" s="16"/>
      <c r="AZ891" s="28"/>
      <c r="BA891" s="28"/>
      <c r="BB891" s="28"/>
      <c r="BC891" s="28"/>
      <c r="BD891" s="28"/>
      <c r="BE891" s="28"/>
      <c r="BF891" s="28"/>
      <c r="BG891" s="28"/>
      <c r="BH891" s="28"/>
      <c r="BI891" s="28"/>
      <c r="BJ891" s="28"/>
      <c r="BK891" s="28"/>
      <c r="BL891" s="28"/>
      <c r="BM891" s="28"/>
    </row>
    <row r="892" spans="5:65" ht="15"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  <c r="AR892" s="16"/>
      <c r="AS892" s="16"/>
      <c r="AT892" s="16"/>
      <c r="AU892" s="16"/>
      <c r="AV892" s="16"/>
      <c r="AW892" s="16"/>
      <c r="AX892" s="16"/>
      <c r="AY892" s="16"/>
      <c r="AZ892" s="28"/>
      <c r="BA892" s="28"/>
      <c r="BB892" s="28"/>
      <c r="BC892" s="28"/>
      <c r="BD892" s="28"/>
      <c r="BE892" s="28"/>
      <c r="BF892" s="28"/>
      <c r="BG892" s="28"/>
      <c r="BH892" s="28"/>
      <c r="BI892" s="28"/>
      <c r="BJ892" s="28"/>
      <c r="BK892" s="28"/>
      <c r="BL892" s="28"/>
      <c r="BM892" s="28"/>
    </row>
    <row r="893" spans="5:65" ht="15"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  <c r="AR893" s="16"/>
      <c r="AS893" s="16"/>
      <c r="AT893" s="16"/>
      <c r="AU893" s="16"/>
      <c r="AV893" s="16"/>
      <c r="AW893" s="16"/>
      <c r="AX893" s="16"/>
      <c r="AY893" s="16"/>
      <c r="AZ893" s="28"/>
      <c r="BA893" s="28"/>
      <c r="BB893" s="28"/>
      <c r="BC893" s="28"/>
      <c r="BD893" s="28"/>
      <c r="BE893" s="28"/>
      <c r="BF893" s="28"/>
      <c r="BG893" s="28"/>
      <c r="BH893" s="28"/>
      <c r="BI893" s="28"/>
      <c r="BJ893" s="28"/>
      <c r="BK893" s="28"/>
      <c r="BL893" s="28"/>
      <c r="BM893" s="28"/>
    </row>
    <row r="894" spans="5:65" ht="15"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  <c r="AR894" s="16"/>
      <c r="AS894" s="16"/>
      <c r="AT894" s="16"/>
      <c r="AU894" s="16"/>
      <c r="AV894" s="16"/>
      <c r="AW894" s="16"/>
      <c r="AX894" s="16"/>
      <c r="AY894" s="16"/>
      <c r="AZ894" s="28"/>
      <c r="BA894" s="28"/>
      <c r="BB894" s="28"/>
      <c r="BC894" s="28"/>
      <c r="BD894" s="28"/>
      <c r="BE894" s="28"/>
      <c r="BF894" s="28"/>
      <c r="BG894" s="28"/>
      <c r="BH894" s="28"/>
      <c r="BI894" s="28"/>
      <c r="BJ894" s="28"/>
      <c r="BK894" s="28"/>
      <c r="BL894" s="28"/>
      <c r="BM894" s="28"/>
    </row>
    <row r="895" spans="5:65" ht="15"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  <c r="AR895" s="16"/>
      <c r="AS895" s="16"/>
      <c r="AT895" s="16"/>
      <c r="AU895" s="16"/>
      <c r="AV895" s="16"/>
      <c r="AW895" s="16"/>
      <c r="AX895" s="16"/>
      <c r="AY895" s="16"/>
      <c r="AZ895" s="28"/>
      <c r="BA895" s="28"/>
      <c r="BB895" s="28"/>
      <c r="BC895" s="28"/>
      <c r="BD895" s="28"/>
      <c r="BE895" s="28"/>
      <c r="BF895" s="28"/>
      <c r="BG895" s="28"/>
      <c r="BH895" s="28"/>
      <c r="BI895" s="28"/>
      <c r="BJ895" s="28"/>
      <c r="BK895" s="28"/>
      <c r="BL895" s="28"/>
      <c r="BM895" s="28"/>
    </row>
    <row r="896" spans="5:65" ht="15"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  <c r="AR896" s="16"/>
      <c r="AS896" s="16"/>
      <c r="AT896" s="16"/>
      <c r="AU896" s="16"/>
      <c r="AV896" s="16"/>
      <c r="AW896" s="16"/>
      <c r="AX896" s="16"/>
      <c r="AY896" s="16"/>
      <c r="AZ896" s="28"/>
      <c r="BA896" s="28"/>
      <c r="BB896" s="28"/>
      <c r="BC896" s="28"/>
      <c r="BD896" s="28"/>
      <c r="BE896" s="28"/>
      <c r="BF896" s="28"/>
      <c r="BG896" s="28"/>
      <c r="BH896" s="28"/>
      <c r="BI896" s="28"/>
      <c r="BJ896" s="28"/>
      <c r="BK896" s="28"/>
      <c r="BL896" s="28"/>
      <c r="BM896" s="28"/>
    </row>
    <row r="897" spans="5:65" ht="15"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  <c r="AR897" s="16"/>
      <c r="AS897" s="16"/>
      <c r="AT897" s="16"/>
      <c r="AU897" s="16"/>
      <c r="AV897" s="16"/>
      <c r="AW897" s="16"/>
      <c r="AX897" s="16"/>
      <c r="AY897" s="16"/>
      <c r="AZ897" s="28"/>
      <c r="BA897" s="28"/>
      <c r="BB897" s="28"/>
      <c r="BC897" s="28"/>
      <c r="BD897" s="28"/>
      <c r="BE897" s="28"/>
      <c r="BF897" s="28"/>
      <c r="BG897" s="28"/>
      <c r="BH897" s="28"/>
      <c r="BI897" s="28"/>
      <c r="BJ897" s="28"/>
      <c r="BK897" s="28"/>
      <c r="BL897" s="28"/>
      <c r="BM897" s="28"/>
    </row>
    <row r="898" spans="5:65" ht="15"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  <c r="AR898" s="16"/>
      <c r="AS898" s="16"/>
      <c r="AT898" s="16"/>
      <c r="AU898" s="16"/>
      <c r="AV898" s="16"/>
      <c r="AW898" s="16"/>
      <c r="AX898" s="16"/>
      <c r="AY898" s="16"/>
      <c r="AZ898" s="28"/>
      <c r="BA898" s="28"/>
      <c r="BB898" s="28"/>
      <c r="BC898" s="28"/>
      <c r="BD898" s="28"/>
      <c r="BE898" s="28"/>
      <c r="BF898" s="28"/>
      <c r="BG898" s="28"/>
      <c r="BH898" s="28"/>
      <c r="BI898" s="28"/>
      <c r="BJ898" s="28"/>
      <c r="BK898" s="28"/>
      <c r="BL898" s="28"/>
      <c r="BM898" s="28"/>
    </row>
    <row r="899" spans="5:65" ht="15"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  <c r="AR899" s="16"/>
      <c r="AS899" s="16"/>
      <c r="AT899" s="16"/>
      <c r="AU899" s="16"/>
      <c r="AV899" s="16"/>
      <c r="AW899" s="16"/>
      <c r="AX899" s="16"/>
      <c r="AY899" s="16"/>
      <c r="AZ899" s="28"/>
      <c r="BA899" s="28"/>
      <c r="BB899" s="28"/>
      <c r="BC899" s="28"/>
      <c r="BD899" s="28"/>
      <c r="BE899" s="28"/>
      <c r="BF899" s="28"/>
      <c r="BG899" s="28"/>
      <c r="BH899" s="28"/>
      <c r="BI899" s="28"/>
      <c r="BJ899" s="28"/>
      <c r="BK899" s="28"/>
      <c r="BL899" s="28"/>
      <c r="BM899" s="28"/>
    </row>
    <row r="900" spans="5:65" ht="15"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  <c r="AR900" s="16"/>
      <c r="AS900" s="16"/>
      <c r="AT900" s="16"/>
      <c r="AU900" s="16"/>
      <c r="AV900" s="16"/>
      <c r="AW900" s="16"/>
      <c r="AX900" s="16"/>
      <c r="AY900" s="16"/>
      <c r="AZ900" s="28"/>
      <c r="BA900" s="28"/>
      <c r="BB900" s="28"/>
      <c r="BC900" s="28"/>
      <c r="BD900" s="28"/>
      <c r="BE900" s="28"/>
      <c r="BF900" s="28"/>
      <c r="BG900" s="28"/>
      <c r="BH900" s="28"/>
      <c r="BI900" s="28"/>
      <c r="BJ900" s="28"/>
      <c r="BK900" s="28"/>
      <c r="BL900" s="28"/>
      <c r="BM900" s="28"/>
    </row>
    <row r="901" spans="5:65" ht="15"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  <c r="AR901" s="16"/>
      <c r="AS901" s="16"/>
      <c r="AT901" s="16"/>
      <c r="AU901" s="16"/>
      <c r="AV901" s="16"/>
      <c r="AW901" s="16"/>
      <c r="AX901" s="16"/>
      <c r="AY901" s="16"/>
      <c r="AZ901" s="28"/>
      <c r="BA901" s="28"/>
      <c r="BB901" s="28"/>
      <c r="BC901" s="28"/>
      <c r="BD901" s="28"/>
      <c r="BE901" s="28"/>
      <c r="BF901" s="28"/>
      <c r="BG901" s="28"/>
      <c r="BH901" s="28"/>
      <c r="BI901" s="28"/>
      <c r="BJ901" s="28"/>
      <c r="BK901" s="28"/>
      <c r="BL901" s="28"/>
      <c r="BM901" s="28"/>
    </row>
    <row r="902" spans="5:65" ht="15"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  <c r="AR902" s="16"/>
      <c r="AS902" s="16"/>
      <c r="AT902" s="16"/>
      <c r="AU902" s="16"/>
      <c r="AV902" s="16"/>
      <c r="AW902" s="16"/>
      <c r="AX902" s="16"/>
      <c r="AY902" s="16"/>
      <c r="AZ902" s="28"/>
      <c r="BA902" s="28"/>
      <c r="BB902" s="28"/>
      <c r="BC902" s="28"/>
      <c r="BD902" s="28"/>
      <c r="BE902" s="28"/>
      <c r="BF902" s="28"/>
      <c r="BG902" s="28"/>
      <c r="BH902" s="28"/>
      <c r="BI902" s="28"/>
      <c r="BJ902" s="28"/>
      <c r="BK902" s="28"/>
      <c r="BL902" s="28"/>
      <c r="BM902" s="28"/>
    </row>
    <row r="903" spans="5:65" ht="15"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  <c r="AR903" s="16"/>
      <c r="AS903" s="16"/>
      <c r="AT903" s="16"/>
      <c r="AU903" s="16"/>
      <c r="AV903" s="16"/>
      <c r="AW903" s="16"/>
      <c r="AX903" s="16"/>
      <c r="AY903" s="16"/>
      <c r="AZ903" s="28"/>
      <c r="BA903" s="28"/>
      <c r="BB903" s="28"/>
      <c r="BC903" s="28"/>
      <c r="BD903" s="28"/>
      <c r="BE903" s="28"/>
      <c r="BF903" s="28"/>
      <c r="BG903" s="28"/>
      <c r="BH903" s="28"/>
      <c r="BI903" s="28"/>
      <c r="BJ903" s="28"/>
      <c r="BK903" s="28"/>
      <c r="BL903" s="28"/>
      <c r="BM903" s="28"/>
    </row>
    <row r="904" spans="5:65" ht="15"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  <c r="AR904" s="16"/>
      <c r="AS904" s="16"/>
      <c r="AT904" s="16"/>
      <c r="AU904" s="16"/>
      <c r="AV904" s="16"/>
      <c r="AW904" s="16"/>
      <c r="AX904" s="16"/>
      <c r="AY904" s="16"/>
      <c r="AZ904" s="28"/>
      <c r="BA904" s="28"/>
      <c r="BB904" s="28"/>
      <c r="BC904" s="28"/>
      <c r="BD904" s="28"/>
      <c r="BE904" s="28"/>
      <c r="BF904" s="28"/>
      <c r="BG904" s="28"/>
      <c r="BH904" s="28"/>
      <c r="BI904" s="28"/>
      <c r="BJ904" s="28"/>
      <c r="BK904" s="28"/>
      <c r="BL904" s="28"/>
      <c r="BM904" s="28"/>
    </row>
    <row r="905" spans="5:65" ht="15"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  <c r="AR905" s="16"/>
      <c r="AS905" s="16"/>
      <c r="AT905" s="16"/>
      <c r="AU905" s="16"/>
      <c r="AV905" s="16"/>
      <c r="AW905" s="16"/>
      <c r="AX905" s="16"/>
      <c r="AY905" s="16"/>
      <c r="AZ905" s="28"/>
      <c r="BA905" s="28"/>
      <c r="BB905" s="28"/>
      <c r="BC905" s="28"/>
      <c r="BD905" s="28"/>
      <c r="BE905" s="28"/>
      <c r="BF905" s="28"/>
      <c r="BG905" s="28"/>
      <c r="BH905" s="28"/>
      <c r="BI905" s="28"/>
      <c r="BJ905" s="28"/>
      <c r="BK905" s="28"/>
      <c r="BL905" s="28"/>
      <c r="BM905" s="28"/>
    </row>
    <row r="906" spans="5:65" ht="15"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  <c r="AR906" s="16"/>
      <c r="AS906" s="16"/>
      <c r="AT906" s="16"/>
      <c r="AU906" s="16"/>
      <c r="AV906" s="16"/>
      <c r="AW906" s="16"/>
      <c r="AX906" s="16"/>
      <c r="AY906" s="16"/>
      <c r="AZ906" s="28"/>
      <c r="BA906" s="28"/>
      <c r="BB906" s="28"/>
      <c r="BC906" s="28"/>
      <c r="BD906" s="28"/>
      <c r="BE906" s="28"/>
      <c r="BF906" s="28"/>
      <c r="BG906" s="28"/>
      <c r="BH906" s="28"/>
      <c r="BI906" s="28"/>
      <c r="BJ906" s="28"/>
      <c r="BK906" s="28"/>
      <c r="BL906" s="28"/>
      <c r="BM906" s="28"/>
    </row>
    <row r="907" spans="5:65" ht="15"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  <c r="AR907" s="16"/>
      <c r="AS907" s="16"/>
      <c r="AT907" s="16"/>
      <c r="AU907" s="16"/>
      <c r="AV907" s="16"/>
      <c r="AW907" s="16"/>
      <c r="AX907" s="16"/>
      <c r="AY907" s="16"/>
      <c r="AZ907" s="28"/>
      <c r="BA907" s="28"/>
      <c r="BB907" s="28"/>
      <c r="BC907" s="28"/>
      <c r="BD907" s="28"/>
      <c r="BE907" s="28"/>
      <c r="BF907" s="28"/>
      <c r="BG907" s="28"/>
      <c r="BH907" s="28"/>
      <c r="BI907" s="28"/>
      <c r="BJ907" s="28"/>
      <c r="BK907" s="28"/>
      <c r="BL907" s="28"/>
      <c r="BM907" s="28"/>
    </row>
    <row r="908" spans="5:65" ht="15"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  <c r="AR908" s="16"/>
      <c r="AS908" s="16"/>
      <c r="AT908" s="16"/>
      <c r="AU908" s="16"/>
      <c r="AV908" s="16"/>
      <c r="AW908" s="16"/>
      <c r="AX908" s="16"/>
      <c r="AY908" s="16"/>
      <c r="AZ908" s="28"/>
      <c r="BA908" s="28"/>
      <c r="BB908" s="28"/>
      <c r="BC908" s="28"/>
      <c r="BD908" s="28"/>
      <c r="BE908" s="28"/>
      <c r="BF908" s="28"/>
      <c r="BG908" s="28"/>
      <c r="BH908" s="28"/>
      <c r="BI908" s="28"/>
      <c r="BJ908" s="28"/>
      <c r="BK908" s="28"/>
      <c r="BL908" s="28"/>
      <c r="BM908" s="28"/>
    </row>
    <row r="909" spans="5:65" ht="15"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  <c r="AR909" s="16"/>
      <c r="AS909" s="16"/>
      <c r="AT909" s="16"/>
      <c r="AU909" s="16"/>
      <c r="AV909" s="16"/>
      <c r="AW909" s="16"/>
      <c r="AX909" s="16"/>
      <c r="AY909" s="16"/>
      <c r="AZ909" s="28"/>
      <c r="BA909" s="28"/>
      <c r="BB909" s="28"/>
      <c r="BC909" s="28"/>
      <c r="BD909" s="28"/>
      <c r="BE909" s="28"/>
      <c r="BF909" s="28"/>
      <c r="BG909" s="28"/>
      <c r="BH909" s="28"/>
      <c r="BI909" s="28"/>
      <c r="BJ909" s="28"/>
      <c r="BK909" s="28"/>
      <c r="BL909" s="28"/>
      <c r="BM909" s="28"/>
    </row>
    <row r="910" spans="5:65" ht="15"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  <c r="AR910" s="16"/>
      <c r="AS910" s="16"/>
      <c r="AT910" s="16"/>
      <c r="AU910" s="16"/>
      <c r="AV910" s="16"/>
      <c r="AW910" s="16"/>
      <c r="AX910" s="16"/>
      <c r="AY910" s="16"/>
      <c r="AZ910" s="28"/>
      <c r="BA910" s="28"/>
      <c r="BB910" s="28"/>
      <c r="BC910" s="28"/>
      <c r="BD910" s="28"/>
      <c r="BE910" s="28"/>
      <c r="BF910" s="28"/>
      <c r="BG910" s="28"/>
      <c r="BH910" s="28"/>
      <c r="BI910" s="28"/>
      <c r="BJ910" s="28"/>
      <c r="BK910" s="28"/>
      <c r="BL910" s="28"/>
      <c r="BM910" s="28"/>
    </row>
    <row r="911" spans="5:65" ht="15"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  <c r="AR911" s="16"/>
      <c r="AS911" s="16"/>
      <c r="AT911" s="16"/>
      <c r="AU911" s="16"/>
      <c r="AV911" s="16"/>
      <c r="AW911" s="16"/>
      <c r="AX911" s="16"/>
      <c r="AY911" s="16"/>
      <c r="AZ911" s="28"/>
      <c r="BA911" s="28"/>
      <c r="BB911" s="28"/>
      <c r="BC911" s="28"/>
      <c r="BD911" s="28"/>
      <c r="BE911" s="28"/>
      <c r="BF911" s="28"/>
      <c r="BG911" s="28"/>
      <c r="BH911" s="28"/>
      <c r="BI911" s="28"/>
      <c r="BJ911" s="28"/>
      <c r="BK911" s="28"/>
      <c r="BL911" s="28"/>
      <c r="BM911" s="28"/>
    </row>
    <row r="912" spans="5:65" ht="15"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  <c r="AR912" s="16"/>
      <c r="AS912" s="16"/>
      <c r="AT912" s="16"/>
      <c r="AU912" s="16"/>
      <c r="AV912" s="16"/>
      <c r="AW912" s="16"/>
      <c r="AX912" s="16"/>
      <c r="AY912" s="16"/>
      <c r="AZ912" s="28"/>
      <c r="BA912" s="28"/>
      <c r="BB912" s="28"/>
      <c r="BC912" s="28"/>
      <c r="BD912" s="28"/>
      <c r="BE912" s="28"/>
      <c r="BF912" s="28"/>
      <c r="BG912" s="28"/>
      <c r="BH912" s="28"/>
      <c r="BI912" s="28"/>
      <c r="BJ912" s="28"/>
      <c r="BK912" s="28"/>
      <c r="BL912" s="28"/>
      <c r="BM912" s="28"/>
    </row>
    <row r="913" spans="5:65" ht="15"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  <c r="AR913" s="16"/>
      <c r="AS913" s="16"/>
      <c r="AT913" s="16"/>
      <c r="AU913" s="16"/>
      <c r="AV913" s="16"/>
      <c r="AW913" s="16"/>
      <c r="AX913" s="16"/>
      <c r="AY913" s="16"/>
      <c r="AZ913" s="28"/>
      <c r="BA913" s="28"/>
      <c r="BB913" s="28"/>
      <c r="BC913" s="28"/>
      <c r="BD913" s="28"/>
      <c r="BE913" s="28"/>
      <c r="BF913" s="28"/>
      <c r="BG913" s="28"/>
      <c r="BH913" s="28"/>
      <c r="BI913" s="28"/>
      <c r="BJ913" s="28"/>
      <c r="BK913" s="28"/>
      <c r="BL913" s="28"/>
      <c r="BM913" s="28"/>
    </row>
    <row r="914" spans="5:65" ht="15"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  <c r="AR914" s="16"/>
      <c r="AS914" s="16"/>
      <c r="AT914" s="16"/>
      <c r="AU914" s="16"/>
      <c r="AV914" s="16"/>
      <c r="AW914" s="16"/>
      <c r="AX914" s="16"/>
      <c r="AY914" s="16"/>
      <c r="AZ914" s="28"/>
      <c r="BA914" s="28"/>
      <c r="BB914" s="28"/>
      <c r="BC914" s="28"/>
      <c r="BD914" s="28"/>
      <c r="BE914" s="28"/>
      <c r="BF914" s="28"/>
      <c r="BG914" s="28"/>
      <c r="BH914" s="28"/>
      <c r="BI914" s="28"/>
      <c r="BJ914" s="28"/>
      <c r="BK914" s="28"/>
      <c r="BL914" s="28"/>
      <c r="BM914" s="28"/>
    </row>
    <row r="915" spans="5:65" ht="15"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  <c r="AR915" s="16"/>
      <c r="AS915" s="16"/>
      <c r="AT915" s="16"/>
      <c r="AU915" s="16"/>
      <c r="AV915" s="16"/>
      <c r="AW915" s="16"/>
      <c r="AX915" s="16"/>
      <c r="AY915" s="16"/>
      <c r="AZ915" s="28"/>
      <c r="BA915" s="28"/>
      <c r="BB915" s="28"/>
      <c r="BC915" s="28"/>
      <c r="BD915" s="28"/>
      <c r="BE915" s="28"/>
      <c r="BF915" s="28"/>
      <c r="BG915" s="28"/>
      <c r="BH915" s="28"/>
      <c r="BI915" s="28"/>
      <c r="BJ915" s="28"/>
      <c r="BK915" s="28"/>
      <c r="BL915" s="28"/>
      <c r="BM915" s="28"/>
    </row>
    <row r="916" spans="5:65" ht="15"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P916" s="16"/>
      <c r="AQ916" s="16"/>
      <c r="AR916" s="16"/>
      <c r="AS916" s="16"/>
      <c r="AT916" s="16"/>
      <c r="AU916" s="16"/>
      <c r="AV916" s="16"/>
      <c r="AW916" s="16"/>
      <c r="AX916" s="16"/>
      <c r="AY916" s="16"/>
      <c r="AZ916" s="28"/>
      <c r="BA916" s="28"/>
      <c r="BB916" s="28"/>
      <c r="BC916" s="28"/>
      <c r="BD916" s="28"/>
      <c r="BE916" s="28"/>
      <c r="BF916" s="28"/>
      <c r="BG916" s="28"/>
      <c r="BH916" s="28"/>
      <c r="BI916" s="28"/>
      <c r="BJ916" s="28"/>
      <c r="BK916" s="28"/>
      <c r="BL916" s="28"/>
      <c r="BM916" s="28"/>
    </row>
    <row r="917" spans="5:65" ht="15"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P917" s="16"/>
      <c r="AQ917" s="16"/>
      <c r="AR917" s="16"/>
      <c r="AS917" s="16"/>
      <c r="AT917" s="16"/>
      <c r="AU917" s="16"/>
      <c r="AV917" s="16"/>
      <c r="AW917" s="16"/>
      <c r="AX917" s="16"/>
      <c r="AY917" s="16"/>
      <c r="AZ917" s="28"/>
      <c r="BA917" s="28"/>
      <c r="BB917" s="28"/>
      <c r="BC917" s="28"/>
      <c r="BD917" s="28"/>
      <c r="BE917" s="28"/>
      <c r="BF917" s="28"/>
      <c r="BG917" s="28"/>
      <c r="BH917" s="28"/>
      <c r="BI917" s="28"/>
      <c r="BJ917" s="28"/>
      <c r="BK917" s="28"/>
      <c r="BL917" s="28"/>
      <c r="BM917" s="28"/>
    </row>
    <row r="918" spans="5:65" ht="15"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P918" s="16"/>
      <c r="AQ918" s="16"/>
      <c r="AR918" s="16"/>
      <c r="AS918" s="16"/>
      <c r="AT918" s="16"/>
      <c r="AU918" s="16"/>
      <c r="AV918" s="16"/>
      <c r="AW918" s="16"/>
      <c r="AX918" s="16"/>
      <c r="AY918" s="16"/>
      <c r="AZ918" s="28"/>
      <c r="BA918" s="28"/>
      <c r="BB918" s="28"/>
      <c r="BC918" s="28"/>
      <c r="BD918" s="28"/>
      <c r="BE918" s="28"/>
      <c r="BF918" s="28"/>
      <c r="BG918" s="28"/>
      <c r="BH918" s="28"/>
      <c r="BI918" s="28"/>
      <c r="BJ918" s="28"/>
      <c r="BK918" s="28"/>
      <c r="BL918" s="28"/>
      <c r="BM918" s="28"/>
    </row>
    <row r="919" spans="5:65" ht="15"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  <c r="AQ919" s="16"/>
      <c r="AR919" s="16"/>
      <c r="AS919" s="16"/>
      <c r="AT919" s="16"/>
      <c r="AU919" s="16"/>
      <c r="AV919" s="16"/>
      <c r="AW919" s="16"/>
      <c r="AX919" s="16"/>
      <c r="AY919" s="16"/>
      <c r="AZ919" s="28"/>
      <c r="BA919" s="28"/>
      <c r="BB919" s="28"/>
      <c r="BC919" s="28"/>
      <c r="BD919" s="28"/>
      <c r="BE919" s="28"/>
      <c r="BF919" s="28"/>
      <c r="BG919" s="28"/>
      <c r="BH919" s="28"/>
      <c r="BI919" s="28"/>
      <c r="BJ919" s="28"/>
      <c r="BK919" s="28"/>
      <c r="BL919" s="28"/>
      <c r="BM919" s="28"/>
    </row>
    <row r="920" spans="5:65" ht="15"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  <c r="AR920" s="16"/>
      <c r="AS920" s="16"/>
      <c r="AT920" s="16"/>
      <c r="AU920" s="16"/>
      <c r="AV920" s="16"/>
      <c r="AW920" s="16"/>
      <c r="AX920" s="16"/>
      <c r="AY920" s="16"/>
      <c r="AZ920" s="28"/>
      <c r="BA920" s="28"/>
      <c r="BB920" s="28"/>
      <c r="BC920" s="28"/>
      <c r="BD920" s="28"/>
      <c r="BE920" s="28"/>
      <c r="BF920" s="28"/>
      <c r="BG920" s="28"/>
      <c r="BH920" s="28"/>
      <c r="BI920" s="28"/>
      <c r="BJ920" s="28"/>
      <c r="BK920" s="28"/>
      <c r="BL920" s="28"/>
      <c r="BM920" s="28"/>
    </row>
    <row r="921" spans="5:65" ht="15"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  <c r="AQ921" s="16"/>
      <c r="AR921" s="16"/>
      <c r="AS921" s="16"/>
      <c r="AT921" s="16"/>
      <c r="AU921" s="16"/>
      <c r="AV921" s="16"/>
      <c r="AW921" s="16"/>
      <c r="AX921" s="16"/>
      <c r="AY921" s="16"/>
      <c r="AZ921" s="28"/>
      <c r="BA921" s="28"/>
      <c r="BB921" s="28"/>
      <c r="BC921" s="28"/>
      <c r="BD921" s="28"/>
      <c r="BE921" s="28"/>
      <c r="BF921" s="28"/>
      <c r="BG921" s="28"/>
      <c r="BH921" s="28"/>
      <c r="BI921" s="28"/>
      <c r="BJ921" s="28"/>
      <c r="BK921" s="28"/>
      <c r="BL921" s="28"/>
      <c r="BM921" s="28"/>
    </row>
    <row r="922" spans="5:65" ht="15"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  <c r="AQ922" s="16"/>
      <c r="AR922" s="16"/>
      <c r="AS922" s="16"/>
      <c r="AT922" s="16"/>
      <c r="AU922" s="16"/>
      <c r="AV922" s="16"/>
      <c r="AW922" s="16"/>
      <c r="AX922" s="16"/>
      <c r="AY922" s="16"/>
      <c r="AZ922" s="28"/>
      <c r="BA922" s="28"/>
      <c r="BB922" s="28"/>
      <c r="BC922" s="28"/>
      <c r="BD922" s="28"/>
      <c r="BE922" s="28"/>
      <c r="BF922" s="28"/>
      <c r="BG922" s="28"/>
      <c r="BH922" s="28"/>
      <c r="BI922" s="28"/>
      <c r="BJ922" s="28"/>
      <c r="BK922" s="28"/>
      <c r="BL922" s="28"/>
      <c r="BM922" s="28"/>
    </row>
    <row r="923" spans="5:65" ht="15"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  <c r="AR923" s="16"/>
      <c r="AS923" s="16"/>
      <c r="AT923" s="16"/>
      <c r="AU923" s="16"/>
      <c r="AV923" s="16"/>
      <c r="AW923" s="16"/>
      <c r="AX923" s="16"/>
      <c r="AY923" s="16"/>
      <c r="AZ923" s="28"/>
      <c r="BA923" s="28"/>
      <c r="BB923" s="28"/>
      <c r="BC923" s="28"/>
      <c r="BD923" s="28"/>
      <c r="BE923" s="28"/>
      <c r="BF923" s="28"/>
      <c r="BG923" s="28"/>
      <c r="BH923" s="28"/>
      <c r="BI923" s="28"/>
      <c r="BJ923" s="28"/>
      <c r="BK923" s="28"/>
      <c r="BL923" s="28"/>
      <c r="BM923" s="28"/>
    </row>
    <row r="924" spans="5:65" ht="15"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  <c r="AR924" s="16"/>
      <c r="AS924" s="16"/>
      <c r="AT924" s="16"/>
      <c r="AU924" s="16"/>
      <c r="AV924" s="16"/>
      <c r="AW924" s="16"/>
      <c r="AX924" s="16"/>
      <c r="AY924" s="16"/>
      <c r="AZ924" s="28"/>
      <c r="BA924" s="28"/>
      <c r="BB924" s="28"/>
      <c r="BC924" s="28"/>
      <c r="BD924" s="28"/>
      <c r="BE924" s="28"/>
      <c r="BF924" s="28"/>
      <c r="BG924" s="28"/>
      <c r="BH924" s="28"/>
      <c r="BI924" s="28"/>
      <c r="BJ924" s="28"/>
      <c r="BK924" s="28"/>
      <c r="BL924" s="28"/>
      <c r="BM924" s="28"/>
    </row>
    <row r="925" spans="5:65" ht="15"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P925" s="16"/>
      <c r="AQ925" s="16"/>
      <c r="AR925" s="16"/>
      <c r="AS925" s="16"/>
      <c r="AT925" s="16"/>
      <c r="AU925" s="16"/>
      <c r="AV925" s="16"/>
      <c r="AW925" s="16"/>
      <c r="AX925" s="16"/>
      <c r="AY925" s="16"/>
      <c r="AZ925" s="28"/>
      <c r="BA925" s="28"/>
      <c r="BB925" s="28"/>
      <c r="BC925" s="28"/>
      <c r="BD925" s="28"/>
      <c r="BE925" s="28"/>
      <c r="BF925" s="28"/>
      <c r="BG925" s="28"/>
      <c r="BH925" s="28"/>
      <c r="BI925" s="28"/>
      <c r="BJ925" s="28"/>
      <c r="BK925" s="28"/>
      <c r="BL925" s="28"/>
      <c r="BM925" s="28"/>
    </row>
    <row r="926" spans="5:65" ht="15"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  <c r="AR926" s="16"/>
      <c r="AS926" s="16"/>
      <c r="AT926" s="16"/>
      <c r="AU926" s="16"/>
      <c r="AV926" s="16"/>
      <c r="AW926" s="16"/>
      <c r="AX926" s="16"/>
      <c r="AY926" s="16"/>
      <c r="AZ926" s="28"/>
      <c r="BA926" s="28"/>
      <c r="BB926" s="28"/>
      <c r="BC926" s="28"/>
      <c r="BD926" s="28"/>
      <c r="BE926" s="28"/>
      <c r="BF926" s="28"/>
      <c r="BG926" s="28"/>
      <c r="BH926" s="28"/>
      <c r="BI926" s="28"/>
      <c r="BJ926" s="28"/>
      <c r="BK926" s="28"/>
      <c r="BL926" s="28"/>
      <c r="BM926" s="28"/>
    </row>
    <row r="927" spans="5:65" ht="15"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  <c r="AR927" s="16"/>
      <c r="AS927" s="16"/>
      <c r="AT927" s="16"/>
      <c r="AU927" s="16"/>
      <c r="AV927" s="16"/>
      <c r="AW927" s="16"/>
      <c r="AX927" s="16"/>
      <c r="AY927" s="16"/>
      <c r="AZ927" s="28"/>
      <c r="BA927" s="28"/>
      <c r="BB927" s="28"/>
      <c r="BC927" s="28"/>
      <c r="BD927" s="28"/>
      <c r="BE927" s="28"/>
      <c r="BF927" s="28"/>
      <c r="BG927" s="28"/>
      <c r="BH927" s="28"/>
      <c r="BI927" s="28"/>
      <c r="BJ927" s="28"/>
      <c r="BK927" s="28"/>
      <c r="BL927" s="28"/>
      <c r="BM927" s="28"/>
    </row>
    <row r="928" spans="5:65" ht="15"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  <c r="AR928" s="16"/>
      <c r="AS928" s="16"/>
      <c r="AT928" s="16"/>
      <c r="AU928" s="16"/>
      <c r="AV928" s="16"/>
      <c r="AW928" s="16"/>
      <c r="AX928" s="16"/>
      <c r="AY928" s="16"/>
      <c r="AZ928" s="28"/>
      <c r="BA928" s="28"/>
      <c r="BB928" s="28"/>
      <c r="BC928" s="28"/>
      <c r="BD928" s="28"/>
      <c r="BE928" s="28"/>
      <c r="BF928" s="28"/>
      <c r="BG928" s="28"/>
      <c r="BH928" s="28"/>
      <c r="BI928" s="28"/>
      <c r="BJ928" s="28"/>
      <c r="BK928" s="28"/>
      <c r="BL928" s="28"/>
      <c r="BM928" s="28"/>
    </row>
    <row r="929" spans="5:65" ht="15"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  <c r="AR929" s="16"/>
      <c r="AS929" s="16"/>
      <c r="AT929" s="16"/>
      <c r="AU929" s="16"/>
      <c r="AV929" s="16"/>
      <c r="AW929" s="16"/>
      <c r="AX929" s="16"/>
      <c r="AY929" s="16"/>
      <c r="AZ929" s="28"/>
      <c r="BA929" s="28"/>
      <c r="BB929" s="28"/>
      <c r="BC929" s="28"/>
      <c r="BD929" s="28"/>
      <c r="BE929" s="28"/>
      <c r="BF929" s="28"/>
      <c r="BG929" s="28"/>
      <c r="BH929" s="28"/>
      <c r="BI929" s="28"/>
      <c r="BJ929" s="28"/>
      <c r="BK929" s="28"/>
      <c r="BL929" s="28"/>
      <c r="BM929" s="28"/>
    </row>
    <row r="930" spans="5:65" ht="15"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  <c r="AR930" s="16"/>
      <c r="AS930" s="16"/>
      <c r="AT930" s="16"/>
      <c r="AU930" s="16"/>
      <c r="AV930" s="16"/>
      <c r="AW930" s="16"/>
      <c r="AX930" s="16"/>
      <c r="AY930" s="16"/>
      <c r="AZ930" s="28"/>
      <c r="BA930" s="28"/>
      <c r="BB930" s="28"/>
      <c r="BC930" s="28"/>
      <c r="BD930" s="28"/>
      <c r="BE930" s="28"/>
      <c r="BF930" s="28"/>
      <c r="BG930" s="28"/>
      <c r="BH930" s="28"/>
      <c r="BI930" s="28"/>
      <c r="BJ930" s="28"/>
      <c r="BK930" s="28"/>
      <c r="BL930" s="28"/>
      <c r="BM930" s="28"/>
    </row>
    <row r="931" spans="5:65" ht="15"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  <c r="AR931" s="16"/>
      <c r="AS931" s="16"/>
      <c r="AT931" s="16"/>
      <c r="AU931" s="16"/>
      <c r="AV931" s="16"/>
      <c r="AW931" s="16"/>
      <c r="AX931" s="16"/>
      <c r="AY931" s="16"/>
      <c r="AZ931" s="28"/>
      <c r="BA931" s="28"/>
      <c r="BB931" s="28"/>
      <c r="BC931" s="28"/>
      <c r="BD931" s="28"/>
      <c r="BE931" s="28"/>
      <c r="BF931" s="28"/>
      <c r="BG931" s="28"/>
      <c r="BH931" s="28"/>
      <c r="BI931" s="28"/>
      <c r="BJ931" s="28"/>
      <c r="BK931" s="28"/>
      <c r="BL931" s="28"/>
      <c r="BM931" s="28"/>
    </row>
    <row r="932" spans="5:65" ht="15"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  <c r="AR932" s="16"/>
      <c r="AS932" s="16"/>
      <c r="AT932" s="16"/>
      <c r="AU932" s="16"/>
      <c r="AV932" s="16"/>
      <c r="AW932" s="16"/>
      <c r="AX932" s="16"/>
      <c r="AY932" s="16"/>
      <c r="AZ932" s="28"/>
      <c r="BA932" s="28"/>
      <c r="BB932" s="28"/>
      <c r="BC932" s="28"/>
      <c r="BD932" s="28"/>
      <c r="BE932" s="28"/>
      <c r="BF932" s="28"/>
      <c r="BG932" s="28"/>
      <c r="BH932" s="28"/>
      <c r="BI932" s="28"/>
      <c r="BJ932" s="28"/>
      <c r="BK932" s="28"/>
      <c r="BL932" s="28"/>
      <c r="BM932" s="28"/>
    </row>
    <row r="933" spans="5:65" ht="15"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  <c r="AR933" s="16"/>
      <c r="AS933" s="16"/>
      <c r="AT933" s="16"/>
      <c r="AU933" s="16"/>
      <c r="AV933" s="16"/>
      <c r="AW933" s="16"/>
      <c r="AX933" s="16"/>
      <c r="AY933" s="16"/>
      <c r="AZ933" s="28"/>
      <c r="BA933" s="28"/>
      <c r="BB933" s="28"/>
      <c r="BC933" s="28"/>
      <c r="BD933" s="28"/>
      <c r="BE933" s="28"/>
      <c r="BF933" s="28"/>
      <c r="BG933" s="28"/>
      <c r="BH933" s="28"/>
      <c r="BI933" s="28"/>
      <c r="BJ933" s="28"/>
      <c r="BK933" s="28"/>
      <c r="BL933" s="28"/>
      <c r="BM933" s="28"/>
    </row>
    <row r="934" spans="5:65" ht="15"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  <c r="AR934" s="16"/>
      <c r="AS934" s="16"/>
      <c r="AT934" s="16"/>
      <c r="AU934" s="16"/>
      <c r="AV934" s="16"/>
      <c r="AW934" s="16"/>
      <c r="AX934" s="16"/>
      <c r="AY934" s="16"/>
      <c r="AZ934" s="28"/>
      <c r="BA934" s="28"/>
      <c r="BB934" s="28"/>
      <c r="BC934" s="28"/>
      <c r="BD934" s="28"/>
      <c r="BE934" s="28"/>
      <c r="BF934" s="28"/>
      <c r="BG934" s="28"/>
      <c r="BH934" s="28"/>
      <c r="BI934" s="28"/>
      <c r="BJ934" s="28"/>
      <c r="BK934" s="28"/>
      <c r="BL934" s="28"/>
      <c r="BM934" s="28"/>
    </row>
    <row r="935" spans="5:65" ht="15"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P935" s="16"/>
      <c r="AQ935" s="16"/>
      <c r="AR935" s="16"/>
      <c r="AS935" s="16"/>
      <c r="AT935" s="16"/>
      <c r="AU935" s="16"/>
      <c r="AV935" s="16"/>
      <c r="AW935" s="16"/>
      <c r="AX935" s="16"/>
      <c r="AY935" s="16"/>
      <c r="AZ935" s="28"/>
      <c r="BA935" s="28"/>
      <c r="BB935" s="28"/>
      <c r="BC935" s="28"/>
      <c r="BD935" s="28"/>
      <c r="BE935" s="28"/>
      <c r="BF935" s="28"/>
      <c r="BG935" s="28"/>
      <c r="BH935" s="28"/>
      <c r="BI935" s="28"/>
      <c r="BJ935" s="28"/>
      <c r="BK935" s="28"/>
      <c r="BL935" s="28"/>
      <c r="BM935" s="28"/>
    </row>
    <row r="936" spans="5:65" ht="15"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  <c r="AQ936" s="16"/>
      <c r="AR936" s="16"/>
      <c r="AS936" s="16"/>
      <c r="AT936" s="16"/>
      <c r="AU936" s="16"/>
      <c r="AV936" s="16"/>
      <c r="AW936" s="16"/>
      <c r="AX936" s="16"/>
      <c r="AY936" s="16"/>
      <c r="AZ936" s="28"/>
      <c r="BA936" s="28"/>
      <c r="BB936" s="28"/>
      <c r="BC936" s="28"/>
      <c r="BD936" s="28"/>
      <c r="BE936" s="28"/>
      <c r="BF936" s="28"/>
      <c r="BG936" s="28"/>
      <c r="BH936" s="28"/>
      <c r="BI936" s="28"/>
      <c r="BJ936" s="28"/>
      <c r="BK936" s="28"/>
      <c r="BL936" s="28"/>
      <c r="BM936" s="28"/>
    </row>
    <row r="937" spans="5:65" ht="15"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P937" s="16"/>
      <c r="AQ937" s="16"/>
      <c r="AR937" s="16"/>
      <c r="AS937" s="16"/>
      <c r="AT937" s="16"/>
      <c r="AU937" s="16"/>
      <c r="AV937" s="16"/>
      <c r="AW937" s="16"/>
      <c r="AX937" s="16"/>
      <c r="AY937" s="16"/>
      <c r="AZ937" s="28"/>
      <c r="BA937" s="28"/>
      <c r="BB937" s="28"/>
      <c r="BC937" s="28"/>
      <c r="BD937" s="28"/>
      <c r="BE937" s="28"/>
      <c r="BF937" s="28"/>
      <c r="BG937" s="28"/>
      <c r="BH937" s="28"/>
      <c r="BI937" s="28"/>
      <c r="BJ937" s="28"/>
      <c r="BK937" s="28"/>
      <c r="BL937" s="28"/>
      <c r="BM937" s="28"/>
    </row>
    <row r="938" spans="5:65" ht="15"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  <c r="AQ938" s="16"/>
      <c r="AR938" s="16"/>
      <c r="AS938" s="16"/>
      <c r="AT938" s="16"/>
      <c r="AU938" s="16"/>
      <c r="AV938" s="16"/>
      <c r="AW938" s="16"/>
      <c r="AX938" s="16"/>
      <c r="AY938" s="16"/>
      <c r="AZ938" s="28"/>
      <c r="BA938" s="28"/>
      <c r="BB938" s="28"/>
      <c r="BC938" s="28"/>
      <c r="BD938" s="28"/>
      <c r="BE938" s="28"/>
      <c r="BF938" s="28"/>
      <c r="BG938" s="28"/>
      <c r="BH938" s="28"/>
      <c r="BI938" s="28"/>
      <c r="BJ938" s="28"/>
      <c r="BK938" s="28"/>
      <c r="BL938" s="28"/>
      <c r="BM938" s="28"/>
    </row>
    <row r="939" spans="5:65" ht="15"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P939" s="16"/>
      <c r="AQ939" s="16"/>
      <c r="AR939" s="16"/>
      <c r="AS939" s="16"/>
      <c r="AT939" s="16"/>
      <c r="AU939" s="16"/>
      <c r="AV939" s="16"/>
      <c r="AW939" s="16"/>
      <c r="AX939" s="16"/>
      <c r="AY939" s="16"/>
      <c r="AZ939" s="28"/>
      <c r="BA939" s="28"/>
      <c r="BB939" s="28"/>
      <c r="BC939" s="28"/>
      <c r="BD939" s="28"/>
      <c r="BE939" s="28"/>
      <c r="BF939" s="28"/>
      <c r="BG939" s="28"/>
      <c r="BH939" s="28"/>
      <c r="BI939" s="28"/>
      <c r="BJ939" s="28"/>
      <c r="BK939" s="28"/>
      <c r="BL939" s="28"/>
      <c r="BM939" s="28"/>
    </row>
    <row r="940" spans="5:65" ht="15"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P940" s="16"/>
      <c r="AQ940" s="16"/>
      <c r="AR940" s="16"/>
      <c r="AS940" s="16"/>
      <c r="AT940" s="16"/>
      <c r="AU940" s="16"/>
      <c r="AV940" s="16"/>
      <c r="AW940" s="16"/>
      <c r="AX940" s="16"/>
      <c r="AY940" s="16"/>
      <c r="AZ940" s="28"/>
      <c r="BA940" s="28"/>
      <c r="BB940" s="28"/>
      <c r="BC940" s="28"/>
      <c r="BD940" s="28"/>
      <c r="BE940" s="28"/>
      <c r="BF940" s="28"/>
      <c r="BG940" s="28"/>
      <c r="BH940" s="28"/>
      <c r="BI940" s="28"/>
      <c r="BJ940" s="28"/>
      <c r="BK940" s="28"/>
      <c r="BL940" s="28"/>
      <c r="BM940" s="28"/>
    </row>
    <row r="941" spans="5:65" ht="15"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  <c r="AR941" s="16"/>
      <c r="AS941" s="16"/>
      <c r="AT941" s="16"/>
      <c r="AU941" s="16"/>
      <c r="AV941" s="16"/>
      <c r="AW941" s="16"/>
      <c r="AX941" s="16"/>
      <c r="AY941" s="16"/>
      <c r="AZ941" s="28"/>
      <c r="BA941" s="28"/>
      <c r="BB941" s="28"/>
      <c r="BC941" s="28"/>
      <c r="BD941" s="28"/>
      <c r="BE941" s="28"/>
      <c r="BF941" s="28"/>
      <c r="BG941" s="28"/>
      <c r="BH941" s="28"/>
      <c r="BI941" s="28"/>
      <c r="BJ941" s="28"/>
      <c r="BK941" s="28"/>
      <c r="BL941" s="28"/>
      <c r="BM941" s="28"/>
    </row>
    <row r="942" spans="5:65" ht="15"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  <c r="AR942" s="16"/>
      <c r="AS942" s="16"/>
      <c r="AT942" s="16"/>
      <c r="AU942" s="16"/>
      <c r="AV942" s="16"/>
      <c r="AW942" s="16"/>
      <c r="AX942" s="16"/>
      <c r="AY942" s="16"/>
      <c r="AZ942" s="28"/>
      <c r="BA942" s="28"/>
      <c r="BB942" s="28"/>
      <c r="BC942" s="28"/>
      <c r="BD942" s="28"/>
      <c r="BE942" s="28"/>
      <c r="BF942" s="28"/>
      <c r="BG942" s="28"/>
      <c r="BH942" s="28"/>
      <c r="BI942" s="28"/>
      <c r="BJ942" s="28"/>
      <c r="BK942" s="28"/>
      <c r="BL942" s="28"/>
      <c r="BM942" s="28"/>
    </row>
    <row r="943" spans="5:65" ht="15"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  <c r="AR943" s="16"/>
      <c r="AS943" s="16"/>
      <c r="AT943" s="16"/>
      <c r="AU943" s="16"/>
      <c r="AV943" s="16"/>
      <c r="AW943" s="16"/>
      <c r="AX943" s="16"/>
      <c r="AY943" s="16"/>
      <c r="AZ943" s="28"/>
      <c r="BA943" s="28"/>
      <c r="BB943" s="28"/>
      <c r="BC943" s="28"/>
      <c r="BD943" s="28"/>
      <c r="BE943" s="28"/>
      <c r="BF943" s="28"/>
      <c r="BG943" s="28"/>
      <c r="BH943" s="28"/>
      <c r="BI943" s="28"/>
      <c r="BJ943" s="28"/>
      <c r="BK943" s="28"/>
      <c r="BL943" s="28"/>
      <c r="BM943" s="28"/>
    </row>
    <row r="944" spans="5:65" ht="15"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  <c r="AR944" s="16"/>
      <c r="AS944" s="16"/>
      <c r="AT944" s="16"/>
      <c r="AU944" s="16"/>
      <c r="AV944" s="16"/>
      <c r="AW944" s="16"/>
      <c r="AX944" s="16"/>
      <c r="AY944" s="16"/>
      <c r="AZ944" s="28"/>
      <c r="BA944" s="28"/>
      <c r="BB944" s="28"/>
      <c r="BC944" s="28"/>
      <c r="BD944" s="28"/>
      <c r="BE944" s="28"/>
      <c r="BF944" s="28"/>
      <c r="BG944" s="28"/>
      <c r="BH944" s="28"/>
      <c r="BI944" s="28"/>
      <c r="BJ944" s="28"/>
      <c r="BK944" s="28"/>
      <c r="BL944" s="28"/>
      <c r="BM944" s="28"/>
    </row>
    <row r="945" spans="5:65" ht="15"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  <c r="AR945" s="16"/>
      <c r="AS945" s="16"/>
      <c r="AT945" s="16"/>
      <c r="AU945" s="16"/>
      <c r="AV945" s="16"/>
      <c r="AW945" s="16"/>
      <c r="AX945" s="16"/>
      <c r="AY945" s="16"/>
      <c r="AZ945" s="28"/>
      <c r="BA945" s="28"/>
      <c r="BB945" s="28"/>
      <c r="BC945" s="28"/>
      <c r="BD945" s="28"/>
      <c r="BE945" s="28"/>
      <c r="BF945" s="28"/>
      <c r="BG945" s="28"/>
      <c r="BH945" s="28"/>
      <c r="BI945" s="28"/>
      <c r="BJ945" s="28"/>
      <c r="BK945" s="28"/>
      <c r="BL945" s="28"/>
      <c r="BM945" s="28"/>
    </row>
    <row r="946" spans="5:65" ht="15"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  <c r="AR946" s="16"/>
      <c r="AS946" s="16"/>
      <c r="AT946" s="16"/>
      <c r="AU946" s="16"/>
      <c r="AV946" s="16"/>
      <c r="AW946" s="16"/>
      <c r="AX946" s="16"/>
      <c r="AY946" s="16"/>
      <c r="AZ946" s="28"/>
      <c r="BA946" s="28"/>
      <c r="BB946" s="28"/>
      <c r="BC946" s="28"/>
      <c r="BD946" s="28"/>
      <c r="BE946" s="28"/>
      <c r="BF946" s="28"/>
      <c r="BG946" s="28"/>
      <c r="BH946" s="28"/>
      <c r="BI946" s="28"/>
      <c r="BJ946" s="28"/>
      <c r="BK946" s="28"/>
      <c r="BL946" s="28"/>
      <c r="BM946" s="28"/>
    </row>
    <row r="947" spans="5:65" ht="15"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  <c r="AR947" s="16"/>
      <c r="AS947" s="16"/>
      <c r="AT947" s="16"/>
      <c r="AU947" s="16"/>
      <c r="AV947" s="16"/>
      <c r="AW947" s="16"/>
      <c r="AX947" s="16"/>
      <c r="AY947" s="16"/>
      <c r="AZ947" s="28"/>
      <c r="BA947" s="28"/>
      <c r="BB947" s="28"/>
      <c r="BC947" s="28"/>
      <c r="BD947" s="28"/>
      <c r="BE947" s="28"/>
      <c r="BF947" s="28"/>
      <c r="BG947" s="28"/>
      <c r="BH947" s="28"/>
      <c r="BI947" s="28"/>
      <c r="BJ947" s="28"/>
      <c r="BK947" s="28"/>
      <c r="BL947" s="28"/>
      <c r="BM947" s="28"/>
    </row>
    <row r="948" spans="5:65" ht="15"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  <c r="AR948" s="16"/>
      <c r="AS948" s="16"/>
      <c r="AT948" s="16"/>
      <c r="AU948" s="16"/>
      <c r="AV948" s="16"/>
      <c r="AW948" s="16"/>
      <c r="AX948" s="16"/>
      <c r="AY948" s="16"/>
      <c r="AZ948" s="28"/>
      <c r="BA948" s="28"/>
      <c r="BB948" s="28"/>
      <c r="BC948" s="28"/>
      <c r="BD948" s="28"/>
      <c r="BE948" s="28"/>
      <c r="BF948" s="28"/>
      <c r="BG948" s="28"/>
      <c r="BH948" s="28"/>
      <c r="BI948" s="28"/>
      <c r="BJ948" s="28"/>
      <c r="BK948" s="28"/>
      <c r="BL948" s="28"/>
      <c r="BM948" s="28"/>
    </row>
    <row r="949" spans="5:65" ht="15"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  <c r="AR949" s="16"/>
      <c r="AS949" s="16"/>
      <c r="AT949" s="16"/>
      <c r="AU949" s="16"/>
      <c r="AV949" s="16"/>
      <c r="AW949" s="16"/>
      <c r="AX949" s="16"/>
      <c r="AY949" s="16"/>
      <c r="AZ949" s="28"/>
      <c r="BA949" s="28"/>
      <c r="BB949" s="28"/>
      <c r="BC949" s="28"/>
      <c r="BD949" s="28"/>
      <c r="BE949" s="28"/>
      <c r="BF949" s="28"/>
      <c r="BG949" s="28"/>
      <c r="BH949" s="28"/>
      <c r="BI949" s="28"/>
      <c r="BJ949" s="28"/>
      <c r="BK949" s="28"/>
      <c r="BL949" s="28"/>
      <c r="BM949" s="28"/>
    </row>
    <row r="950" spans="5:65" ht="15"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  <c r="AR950" s="16"/>
      <c r="AS950" s="16"/>
      <c r="AT950" s="16"/>
      <c r="AU950" s="16"/>
      <c r="AV950" s="16"/>
      <c r="AW950" s="16"/>
      <c r="AX950" s="16"/>
      <c r="AY950" s="16"/>
      <c r="AZ950" s="28"/>
      <c r="BA950" s="28"/>
      <c r="BB950" s="28"/>
      <c r="BC950" s="28"/>
      <c r="BD950" s="28"/>
      <c r="BE950" s="28"/>
      <c r="BF950" s="28"/>
      <c r="BG950" s="28"/>
      <c r="BH950" s="28"/>
      <c r="BI950" s="28"/>
      <c r="BJ950" s="28"/>
      <c r="BK950" s="28"/>
      <c r="BL950" s="28"/>
      <c r="BM950" s="28"/>
    </row>
    <row r="951" spans="5:65" ht="15"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  <c r="AR951" s="16"/>
      <c r="AS951" s="16"/>
      <c r="AT951" s="16"/>
      <c r="AU951" s="16"/>
      <c r="AV951" s="16"/>
      <c r="AW951" s="16"/>
      <c r="AX951" s="16"/>
      <c r="AY951" s="16"/>
      <c r="AZ951" s="28"/>
      <c r="BA951" s="28"/>
      <c r="BB951" s="28"/>
      <c r="BC951" s="28"/>
      <c r="BD951" s="28"/>
      <c r="BE951" s="28"/>
      <c r="BF951" s="28"/>
      <c r="BG951" s="28"/>
      <c r="BH951" s="28"/>
      <c r="BI951" s="28"/>
      <c r="BJ951" s="28"/>
      <c r="BK951" s="28"/>
      <c r="BL951" s="28"/>
      <c r="BM951" s="28"/>
    </row>
    <row r="952" spans="5:65" ht="15"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/>
      <c r="AR952" s="16"/>
      <c r="AS952" s="16"/>
      <c r="AT952" s="16"/>
      <c r="AU952" s="16"/>
      <c r="AV952" s="16"/>
      <c r="AW952" s="16"/>
      <c r="AX952" s="16"/>
      <c r="AY952" s="16"/>
      <c r="AZ952" s="28"/>
      <c r="BA952" s="28"/>
      <c r="BB952" s="28"/>
      <c r="BC952" s="28"/>
      <c r="BD952" s="28"/>
      <c r="BE952" s="28"/>
      <c r="BF952" s="28"/>
      <c r="BG952" s="28"/>
      <c r="BH952" s="28"/>
      <c r="BI952" s="28"/>
      <c r="BJ952" s="28"/>
      <c r="BK952" s="28"/>
      <c r="BL952" s="28"/>
      <c r="BM952" s="28"/>
    </row>
    <row r="953" spans="5:65" ht="15"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  <c r="AR953" s="16"/>
      <c r="AS953" s="16"/>
      <c r="AT953" s="16"/>
      <c r="AU953" s="16"/>
      <c r="AV953" s="16"/>
      <c r="AW953" s="16"/>
      <c r="AX953" s="16"/>
      <c r="AY953" s="16"/>
      <c r="AZ953" s="28"/>
      <c r="BA953" s="28"/>
      <c r="BB953" s="28"/>
      <c r="BC953" s="28"/>
      <c r="BD953" s="28"/>
      <c r="BE953" s="28"/>
      <c r="BF953" s="28"/>
      <c r="BG953" s="28"/>
      <c r="BH953" s="28"/>
      <c r="BI953" s="28"/>
      <c r="BJ953" s="28"/>
      <c r="BK953" s="28"/>
      <c r="BL953" s="28"/>
      <c r="BM953" s="28"/>
    </row>
    <row r="954" spans="5:65" ht="15"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P954" s="16"/>
      <c r="AQ954" s="16"/>
      <c r="AR954" s="16"/>
      <c r="AS954" s="16"/>
      <c r="AT954" s="16"/>
      <c r="AU954" s="16"/>
      <c r="AV954" s="16"/>
      <c r="AW954" s="16"/>
      <c r="AX954" s="16"/>
      <c r="AY954" s="16"/>
      <c r="AZ954" s="28"/>
      <c r="BA954" s="28"/>
      <c r="BB954" s="28"/>
      <c r="BC954" s="28"/>
      <c r="BD954" s="28"/>
      <c r="BE954" s="28"/>
      <c r="BF954" s="28"/>
      <c r="BG954" s="28"/>
      <c r="BH954" s="28"/>
      <c r="BI954" s="28"/>
      <c r="BJ954" s="28"/>
      <c r="BK954" s="28"/>
      <c r="BL954" s="28"/>
      <c r="BM954" s="28"/>
    </row>
    <row r="955" spans="5:65" ht="15"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  <c r="AR955" s="16"/>
      <c r="AS955" s="16"/>
      <c r="AT955" s="16"/>
      <c r="AU955" s="16"/>
      <c r="AV955" s="16"/>
      <c r="AW955" s="16"/>
      <c r="AX955" s="16"/>
      <c r="AY955" s="16"/>
      <c r="AZ955" s="28"/>
      <c r="BA955" s="28"/>
      <c r="BB955" s="28"/>
      <c r="BC955" s="28"/>
      <c r="BD955" s="28"/>
      <c r="BE955" s="28"/>
      <c r="BF955" s="28"/>
      <c r="BG955" s="28"/>
      <c r="BH955" s="28"/>
      <c r="BI955" s="28"/>
      <c r="BJ955" s="28"/>
      <c r="BK955" s="28"/>
      <c r="BL955" s="28"/>
      <c r="BM955" s="28"/>
    </row>
    <row r="956" spans="5:65" ht="15"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P956" s="16"/>
      <c r="AQ956" s="16"/>
      <c r="AR956" s="16"/>
      <c r="AS956" s="16"/>
      <c r="AT956" s="16"/>
      <c r="AU956" s="16"/>
      <c r="AV956" s="16"/>
      <c r="AW956" s="16"/>
      <c r="AX956" s="16"/>
      <c r="AY956" s="16"/>
      <c r="AZ956" s="28"/>
      <c r="BA956" s="28"/>
      <c r="BB956" s="28"/>
      <c r="BC956" s="28"/>
      <c r="BD956" s="28"/>
      <c r="BE956" s="28"/>
      <c r="BF956" s="28"/>
      <c r="BG956" s="28"/>
      <c r="BH956" s="28"/>
      <c r="BI956" s="28"/>
      <c r="BJ956" s="28"/>
      <c r="BK956" s="28"/>
      <c r="BL956" s="28"/>
      <c r="BM956" s="28"/>
    </row>
    <row r="957" spans="5:65" ht="15"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  <c r="AR957" s="16"/>
      <c r="AS957" s="16"/>
      <c r="AT957" s="16"/>
      <c r="AU957" s="16"/>
      <c r="AV957" s="16"/>
      <c r="AW957" s="16"/>
      <c r="AX957" s="16"/>
      <c r="AY957" s="16"/>
      <c r="AZ957" s="28"/>
      <c r="BA957" s="28"/>
      <c r="BB957" s="28"/>
      <c r="BC957" s="28"/>
      <c r="BD957" s="28"/>
      <c r="BE957" s="28"/>
      <c r="BF957" s="28"/>
      <c r="BG957" s="28"/>
      <c r="BH957" s="28"/>
      <c r="BI957" s="28"/>
      <c r="BJ957" s="28"/>
      <c r="BK957" s="28"/>
      <c r="BL957" s="28"/>
      <c r="BM957" s="28"/>
    </row>
    <row r="958" spans="5:65" ht="15"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  <c r="AL958" s="16"/>
      <c r="AM958" s="16"/>
      <c r="AN958" s="16"/>
      <c r="AO958" s="16"/>
      <c r="AP958" s="16"/>
      <c r="AQ958" s="16"/>
      <c r="AR958" s="16"/>
      <c r="AS958" s="16"/>
      <c r="AT958" s="16"/>
      <c r="AU958" s="16"/>
      <c r="AV958" s="16"/>
      <c r="AW958" s="16"/>
      <c r="AX958" s="16"/>
      <c r="AY958" s="16"/>
      <c r="AZ958" s="28"/>
      <c r="BA958" s="28"/>
      <c r="BB958" s="28"/>
      <c r="BC958" s="28"/>
      <c r="BD958" s="28"/>
      <c r="BE958" s="28"/>
      <c r="BF958" s="28"/>
      <c r="BG958" s="28"/>
      <c r="BH958" s="28"/>
      <c r="BI958" s="28"/>
      <c r="BJ958" s="28"/>
      <c r="BK958" s="28"/>
      <c r="BL958" s="28"/>
      <c r="BM958" s="28"/>
    </row>
    <row r="959" spans="5:65" ht="15"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  <c r="AR959" s="16"/>
      <c r="AS959" s="16"/>
      <c r="AT959" s="16"/>
      <c r="AU959" s="16"/>
      <c r="AV959" s="16"/>
      <c r="AW959" s="16"/>
      <c r="AX959" s="16"/>
      <c r="AY959" s="16"/>
      <c r="AZ959" s="28"/>
      <c r="BA959" s="28"/>
      <c r="BB959" s="28"/>
      <c r="BC959" s="28"/>
      <c r="BD959" s="28"/>
      <c r="BE959" s="28"/>
      <c r="BF959" s="28"/>
      <c r="BG959" s="28"/>
      <c r="BH959" s="28"/>
      <c r="BI959" s="28"/>
      <c r="BJ959" s="28"/>
      <c r="BK959" s="28"/>
      <c r="BL959" s="28"/>
      <c r="BM959" s="28"/>
    </row>
    <row r="960" spans="5:65" ht="15"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  <c r="AR960" s="16"/>
      <c r="AS960" s="16"/>
      <c r="AT960" s="16"/>
      <c r="AU960" s="16"/>
      <c r="AV960" s="16"/>
      <c r="AW960" s="16"/>
      <c r="AX960" s="16"/>
      <c r="AY960" s="16"/>
      <c r="AZ960" s="28"/>
      <c r="BA960" s="28"/>
      <c r="BB960" s="28"/>
      <c r="BC960" s="28"/>
      <c r="BD960" s="28"/>
      <c r="BE960" s="28"/>
      <c r="BF960" s="28"/>
      <c r="BG960" s="28"/>
      <c r="BH960" s="28"/>
      <c r="BI960" s="28"/>
      <c r="BJ960" s="28"/>
      <c r="BK960" s="28"/>
      <c r="BL960" s="28"/>
      <c r="BM960" s="28"/>
    </row>
    <row r="961" spans="5:65" ht="15"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  <c r="AQ961" s="16"/>
      <c r="AR961" s="16"/>
      <c r="AS961" s="16"/>
      <c r="AT961" s="16"/>
      <c r="AU961" s="16"/>
      <c r="AV961" s="16"/>
      <c r="AW961" s="16"/>
      <c r="AX961" s="16"/>
      <c r="AY961" s="16"/>
      <c r="AZ961" s="28"/>
      <c r="BA961" s="28"/>
      <c r="BB961" s="28"/>
      <c r="BC961" s="28"/>
      <c r="BD961" s="28"/>
      <c r="BE961" s="28"/>
      <c r="BF961" s="28"/>
      <c r="BG961" s="28"/>
      <c r="BH961" s="28"/>
      <c r="BI961" s="28"/>
      <c r="BJ961" s="28"/>
      <c r="BK961" s="28"/>
      <c r="BL961" s="28"/>
      <c r="BM961" s="28"/>
    </row>
    <row r="962" spans="5:65" ht="15"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P962" s="16"/>
      <c r="AQ962" s="16"/>
      <c r="AR962" s="16"/>
      <c r="AS962" s="16"/>
      <c r="AT962" s="16"/>
      <c r="AU962" s="16"/>
      <c r="AV962" s="16"/>
      <c r="AW962" s="16"/>
      <c r="AX962" s="16"/>
      <c r="AY962" s="16"/>
      <c r="AZ962" s="28"/>
      <c r="BA962" s="28"/>
      <c r="BB962" s="28"/>
      <c r="BC962" s="28"/>
      <c r="BD962" s="28"/>
      <c r="BE962" s="28"/>
      <c r="BF962" s="28"/>
      <c r="BG962" s="28"/>
      <c r="BH962" s="28"/>
      <c r="BI962" s="28"/>
      <c r="BJ962" s="28"/>
      <c r="BK962" s="28"/>
      <c r="BL962" s="28"/>
      <c r="BM962" s="28"/>
    </row>
    <row r="963" spans="5:65" ht="15"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P963" s="16"/>
      <c r="AQ963" s="16"/>
      <c r="AR963" s="16"/>
      <c r="AS963" s="16"/>
      <c r="AT963" s="16"/>
      <c r="AU963" s="16"/>
      <c r="AV963" s="16"/>
      <c r="AW963" s="16"/>
      <c r="AX963" s="16"/>
      <c r="AY963" s="16"/>
      <c r="AZ963" s="28"/>
      <c r="BA963" s="28"/>
      <c r="BB963" s="28"/>
      <c r="BC963" s="28"/>
      <c r="BD963" s="28"/>
      <c r="BE963" s="28"/>
      <c r="BF963" s="28"/>
      <c r="BG963" s="28"/>
      <c r="BH963" s="28"/>
      <c r="BI963" s="28"/>
      <c r="BJ963" s="28"/>
      <c r="BK963" s="28"/>
      <c r="BL963" s="28"/>
      <c r="BM963" s="28"/>
    </row>
    <row r="964" spans="5:65" ht="15"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P964" s="16"/>
      <c r="AQ964" s="16"/>
      <c r="AR964" s="16"/>
      <c r="AS964" s="16"/>
      <c r="AT964" s="16"/>
      <c r="AU964" s="16"/>
      <c r="AV964" s="16"/>
      <c r="AW964" s="16"/>
      <c r="AX964" s="16"/>
      <c r="AY964" s="16"/>
      <c r="AZ964" s="28"/>
      <c r="BA964" s="28"/>
      <c r="BB964" s="28"/>
      <c r="BC964" s="28"/>
      <c r="BD964" s="28"/>
      <c r="BE964" s="28"/>
      <c r="BF964" s="28"/>
      <c r="BG964" s="28"/>
      <c r="BH964" s="28"/>
      <c r="BI964" s="28"/>
      <c r="BJ964" s="28"/>
      <c r="BK964" s="28"/>
      <c r="BL964" s="28"/>
      <c r="BM964" s="28"/>
    </row>
    <row r="965" spans="5:65" ht="15"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P965" s="16"/>
      <c r="AQ965" s="16"/>
      <c r="AR965" s="16"/>
      <c r="AS965" s="16"/>
      <c r="AT965" s="16"/>
      <c r="AU965" s="16"/>
      <c r="AV965" s="16"/>
      <c r="AW965" s="16"/>
      <c r="AX965" s="16"/>
      <c r="AY965" s="16"/>
      <c r="AZ965" s="28"/>
      <c r="BA965" s="28"/>
      <c r="BB965" s="28"/>
      <c r="BC965" s="28"/>
      <c r="BD965" s="28"/>
      <c r="BE965" s="28"/>
      <c r="BF965" s="28"/>
      <c r="BG965" s="28"/>
      <c r="BH965" s="28"/>
      <c r="BI965" s="28"/>
      <c r="BJ965" s="28"/>
      <c r="BK965" s="28"/>
      <c r="BL965" s="28"/>
      <c r="BM965" s="28"/>
    </row>
    <row r="966" spans="5:65" ht="15"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  <c r="AR966" s="16"/>
      <c r="AS966" s="16"/>
      <c r="AT966" s="16"/>
      <c r="AU966" s="16"/>
      <c r="AV966" s="16"/>
      <c r="AW966" s="16"/>
      <c r="AX966" s="16"/>
      <c r="AY966" s="16"/>
      <c r="AZ966" s="28"/>
      <c r="BA966" s="28"/>
      <c r="BB966" s="28"/>
      <c r="BC966" s="28"/>
      <c r="BD966" s="28"/>
      <c r="BE966" s="28"/>
      <c r="BF966" s="28"/>
      <c r="BG966" s="28"/>
      <c r="BH966" s="28"/>
      <c r="BI966" s="28"/>
      <c r="BJ966" s="28"/>
      <c r="BK966" s="28"/>
      <c r="BL966" s="28"/>
      <c r="BM966" s="28"/>
    </row>
    <row r="967" spans="5:65" ht="15"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P967" s="16"/>
      <c r="AQ967" s="16"/>
      <c r="AR967" s="16"/>
      <c r="AS967" s="16"/>
      <c r="AT967" s="16"/>
      <c r="AU967" s="16"/>
      <c r="AV967" s="16"/>
      <c r="AW967" s="16"/>
      <c r="AX967" s="16"/>
      <c r="AY967" s="16"/>
      <c r="AZ967" s="28"/>
      <c r="BA967" s="28"/>
      <c r="BB967" s="28"/>
      <c r="BC967" s="28"/>
      <c r="BD967" s="28"/>
      <c r="BE967" s="28"/>
      <c r="BF967" s="28"/>
      <c r="BG967" s="28"/>
      <c r="BH967" s="28"/>
      <c r="BI967" s="28"/>
      <c r="BJ967" s="28"/>
      <c r="BK967" s="28"/>
      <c r="BL967" s="28"/>
      <c r="BM967" s="28"/>
    </row>
    <row r="968" spans="5:65" ht="15"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/>
      <c r="AR968" s="16"/>
      <c r="AS968" s="16"/>
      <c r="AT968" s="16"/>
      <c r="AU968" s="16"/>
      <c r="AV968" s="16"/>
      <c r="AW968" s="16"/>
      <c r="AX968" s="16"/>
      <c r="AY968" s="16"/>
      <c r="AZ968" s="28"/>
      <c r="BA968" s="28"/>
      <c r="BB968" s="28"/>
      <c r="BC968" s="28"/>
      <c r="BD968" s="28"/>
      <c r="BE968" s="28"/>
      <c r="BF968" s="28"/>
      <c r="BG968" s="28"/>
      <c r="BH968" s="28"/>
      <c r="BI968" s="28"/>
      <c r="BJ968" s="28"/>
      <c r="BK968" s="28"/>
      <c r="BL968" s="28"/>
      <c r="BM968" s="28"/>
    </row>
    <row r="969" spans="5:65" ht="15"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P969" s="16"/>
      <c r="AQ969" s="16"/>
      <c r="AR969" s="16"/>
      <c r="AS969" s="16"/>
      <c r="AT969" s="16"/>
      <c r="AU969" s="16"/>
      <c r="AV969" s="16"/>
      <c r="AW969" s="16"/>
      <c r="AX969" s="16"/>
      <c r="AY969" s="16"/>
      <c r="AZ969" s="28"/>
      <c r="BA969" s="28"/>
      <c r="BB969" s="28"/>
      <c r="BC969" s="28"/>
      <c r="BD969" s="28"/>
      <c r="BE969" s="28"/>
      <c r="BF969" s="28"/>
      <c r="BG969" s="28"/>
      <c r="BH969" s="28"/>
      <c r="BI969" s="28"/>
      <c r="BJ969" s="28"/>
      <c r="BK969" s="28"/>
      <c r="BL969" s="28"/>
      <c r="BM969" s="28"/>
    </row>
    <row r="970" spans="5:65" ht="15"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P970" s="16"/>
      <c r="AQ970" s="16"/>
      <c r="AR970" s="16"/>
      <c r="AS970" s="16"/>
      <c r="AT970" s="16"/>
      <c r="AU970" s="16"/>
      <c r="AV970" s="16"/>
      <c r="AW970" s="16"/>
      <c r="AX970" s="16"/>
      <c r="AY970" s="16"/>
      <c r="AZ970" s="28"/>
      <c r="BA970" s="28"/>
      <c r="BB970" s="28"/>
      <c r="BC970" s="28"/>
      <c r="BD970" s="28"/>
      <c r="BE970" s="28"/>
      <c r="BF970" s="28"/>
      <c r="BG970" s="28"/>
      <c r="BH970" s="28"/>
      <c r="BI970" s="28"/>
      <c r="BJ970" s="28"/>
      <c r="BK970" s="28"/>
      <c r="BL970" s="28"/>
      <c r="BM970" s="28"/>
    </row>
    <row r="971" spans="5:65" ht="15"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  <c r="AQ971" s="16"/>
      <c r="AR971" s="16"/>
      <c r="AS971" s="16"/>
      <c r="AT971" s="16"/>
      <c r="AU971" s="16"/>
      <c r="AV971" s="16"/>
      <c r="AW971" s="16"/>
      <c r="AX971" s="16"/>
      <c r="AY971" s="16"/>
      <c r="AZ971" s="28"/>
      <c r="BA971" s="28"/>
      <c r="BB971" s="28"/>
      <c r="BC971" s="28"/>
      <c r="BD971" s="28"/>
      <c r="BE971" s="28"/>
      <c r="BF971" s="28"/>
      <c r="BG971" s="28"/>
      <c r="BH971" s="28"/>
      <c r="BI971" s="28"/>
      <c r="BJ971" s="28"/>
      <c r="BK971" s="28"/>
      <c r="BL971" s="28"/>
      <c r="BM971" s="28"/>
    </row>
    <row r="972" spans="5:65" ht="15"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P972" s="16"/>
      <c r="AQ972" s="16"/>
      <c r="AR972" s="16"/>
      <c r="AS972" s="16"/>
      <c r="AT972" s="16"/>
      <c r="AU972" s="16"/>
      <c r="AV972" s="16"/>
      <c r="AW972" s="16"/>
      <c r="AX972" s="16"/>
      <c r="AY972" s="16"/>
      <c r="AZ972" s="28"/>
      <c r="BA972" s="28"/>
      <c r="BB972" s="28"/>
      <c r="BC972" s="28"/>
      <c r="BD972" s="28"/>
      <c r="BE972" s="28"/>
      <c r="BF972" s="28"/>
      <c r="BG972" s="28"/>
      <c r="BH972" s="28"/>
      <c r="BI972" s="28"/>
      <c r="BJ972" s="28"/>
      <c r="BK972" s="28"/>
      <c r="BL972" s="28"/>
      <c r="BM972" s="28"/>
    </row>
    <row r="973" spans="5:65" ht="15"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  <c r="AR973" s="16"/>
      <c r="AS973" s="16"/>
      <c r="AT973" s="16"/>
      <c r="AU973" s="16"/>
      <c r="AV973" s="16"/>
      <c r="AW973" s="16"/>
      <c r="AX973" s="16"/>
      <c r="AY973" s="16"/>
      <c r="AZ973" s="28"/>
      <c r="BA973" s="28"/>
      <c r="BB973" s="28"/>
      <c r="BC973" s="28"/>
      <c r="BD973" s="28"/>
      <c r="BE973" s="28"/>
      <c r="BF973" s="28"/>
      <c r="BG973" s="28"/>
      <c r="BH973" s="28"/>
      <c r="BI973" s="28"/>
      <c r="BJ973" s="28"/>
      <c r="BK973" s="28"/>
      <c r="BL973" s="28"/>
      <c r="BM973" s="28"/>
    </row>
    <row r="974" spans="5:65" ht="15"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P974" s="16"/>
      <c r="AQ974" s="16"/>
      <c r="AR974" s="16"/>
      <c r="AS974" s="16"/>
      <c r="AT974" s="16"/>
      <c r="AU974" s="16"/>
      <c r="AV974" s="16"/>
      <c r="AW974" s="16"/>
      <c r="AX974" s="16"/>
      <c r="AY974" s="16"/>
      <c r="AZ974" s="28"/>
      <c r="BA974" s="28"/>
      <c r="BB974" s="28"/>
      <c r="BC974" s="28"/>
      <c r="BD974" s="28"/>
      <c r="BE974" s="28"/>
      <c r="BF974" s="28"/>
      <c r="BG974" s="28"/>
      <c r="BH974" s="28"/>
      <c r="BI974" s="28"/>
      <c r="BJ974" s="28"/>
      <c r="BK974" s="28"/>
      <c r="BL974" s="28"/>
      <c r="BM974" s="28"/>
    </row>
    <row r="975" spans="5:65" ht="15"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P975" s="16"/>
      <c r="AQ975" s="16"/>
      <c r="AR975" s="16"/>
      <c r="AS975" s="16"/>
      <c r="AT975" s="16"/>
      <c r="AU975" s="16"/>
      <c r="AV975" s="16"/>
      <c r="AW975" s="16"/>
      <c r="AX975" s="16"/>
      <c r="AY975" s="16"/>
      <c r="AZ975" s="28"/>
      <c r="BA975" s="28"/>
      <c r="BB975" s="28"/>
      <c r="BC975" s="28"/>
      <c r="BD975" s="28"/>
      <c r="BE975" s="28"/>
      <c r="BF975" s="28"/>
      <c r="BG975" s="28"/>
      <c r="BH975" s="28"/>
      <c r="BI975" s="28"/>
      <c r="BJ975" s="28"/>
      <c r="BK975" s="28"/>
      <c r="BL975" s="28"/>
      <c r="BM975" s="28"/>
    </row>
    <row r="976" spans="5:65" ht="15"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  <c r="AR976" s="16"/>
      <c r="AS976" s="16"/>
      <c r="AT976" s="16"/>
      <c r="AU976" s="16"/>
      <c r="AV976" s="16"/>
      <c r="AW976" s="16"/>
      <c r="AX976" s="16"/>
      <c r="AY976" s="16"/>
      <c r="AZ976" s="28"/>
      <c r="BA976" s="28"/>
      <c r="BB976" s="28"/>
      <c r="BC976" s="28"/>
      <c r="BD976" s="28"/>
      <c r="BE976" s="28"/>
      <c r="BF976" s="28"/>
      <c r="BG976" s="28"/>
      <c r="BH976" s="28"/>
      <c r="BI976" s="28"/>
      <c r="BJ976" s="28"/>
      <c r="BK976" s="28"/>
      <c r="BL976" s="28"/>
      <c r="BM976" s="28"/>
    </row>
    <row r="977" spans="5:65" ht="15"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  <c r="AR977" s="16"/>
      <c r="AS977" s="16"/>
      <c r="AT977" s="16"/>
      <c r="AU977" s="16"/>
      <c r="AV977" s="16"/>
      <c r="AW977" s="16"/>
      <c r="AX977" s="16"/>
      <c r="AY977" s="16"/>
      <c r="AZ977" s="28"/>
      <c r="BA977" s="28"/>
      <c r="BB977" s="28"/>
      <c r="BC977" s="28"/>
      <c r="BD977" s="28"/>
      <c r="BE977" s="28"/>
      <c r="BF977" s="28"/>
      <c r="BG977" s="28"/>
      <c r="BH977" s="28"/>
      <c r="BI977" s="28"/>
      <c r="BJ977" s="28"/>
      <c r="BK977" s="28"/>
      <c r="BL977" s="28"/>
      <c r="BM977" s="28"/>
    </row>
    <row r="978" spans="5:65" ht="15"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/>
      <c r="AR978" s="16"/>
      <c r="AS978" s="16"/>
      <c r="AT978" s="16"/>
      <c r="AU978" s="16"/>
      <c r="AV978" s="16"/>
      <c r="AW978" s="16"/>
      <c r="AX978" s="16"/>
      <c r="AY978" s="16"/>
      <c r="AZ978" s="28"/>
      <c r="BA978" s="28"/>
      <c r="BB978" s="28"/>
      <c r="BC978" s="28"/>
      <c r="BD978" s="28"/>
      <c r="BE978" s="28"/>
      <c r="BF978" s="28"/>
      <c r="BG978" s="28"/>
      <c r="BH978" s="28"/>
      <c r="BI978" s="28"/>
      <c r="BJ978" s="28"/>
      <c r="BK978" s="28"/>
      <c r="BL978" s="28"/>
      <c r="BM978" s="28"/>
    </row>
    <row r="979" spans="5:65" ht="15"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  <c r="AR979" s="16"/>
      <c r="AS979" s="16"/>
      <c r="AT979" s="16"/>
      <c r="AU979" s="16"/>
      <c r="AV979" s="16"/>
      <c r="AW979" s="16"/>
      <c r="AX979" s="16"/>
      <c r="AY979" s="16"/>
      <c r="AZ979" s="28"/>
      <c r="BA979" s="28"/>
      <c r="BB979" s="28"/>
      <c r="BC979" s="28"/>
      <c r="BD979" s="28"/>
      <c r="BE979" s="28"/>
      <c r="BF979" s="28"/>
      <c r="BG979" s="28"/>
      <c r="BH979" s="28"/>
      <c r="BI979" s="28"/>
      <c r="BJ979" s="28"/>
      <c r="BK979" s="28"/>
      <c r="BL979" s="28"/>
      <c r="BM979" s="28"/>
    </row>
    <row r="980" spans="5:65" ht="15"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P980" s="16"/>
      <c r="AQ980" s="16"/>
      <c r="AR980" s="16"/>
      <c r="AS980" s="16"/>
      <c r="AT980" s="16"/>
      <c r="AU980" s="16"/>
      <c r="AV980" s="16"/>
      <c r="AW980" s="16"/>
      <c r="AX980" s="16"/>
      <c r="AY980" s="16"/>
      <c r="AZ980" s="28"/>
      <c r="BA980" s="28"/>
      <c r="BB980" s="28"/>
      <c r="BC980" s="28"/>
      <c r="BD980" s="28"/>
      <c r="BE980" s="28"/>
      <c r="BF980" s="28"/>
      <c r="BG980" s="28"/>
      <c r="BH980" s="28"/>
      <c r="BI980" s="28"/>
      <c r="BJ980" s="28"/>
      <c r="BK980" s="28"/>
      <c r="BL980" s="28"/>
      <c r="BM980" s="28"/>
    </row>
    <row r="981" spans="5:65" ht="15"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  <c r="AQ981" s="16"/>
      <c r="AR981" s="16"/>
      <c r="AS981" s="16"/>
      <c r="AT981" s="16"/>
      <c r="AU981" s="16"/>
      <c r="AV981" s="16"/>
      <c r="AW981" s="16"/>
      <c r="AX981" s="16"/>
      <c r="AY981" s="16"/>
      <c r="AZ981" s="28"/>
      <c r="BA981" s="28"/>
      <c r="BB981" s="28"/>
      <c r="BC981" s="28"/>
      <c r="BD981" s="28"/>
      <c r="BE981" s="28"/>
      <c r="BF981" s="28"/>
      <c r="BG981" s="28"/>
      <c r="BH981" s="28"/>
      <c r="BI981" s="28"/>
      <c r="BJ981" s="28"/>
      <c r="BK981" s="28"/>
      <c r="BL981" s="28"/>
      <c r="BM981" s="28"/>
    </row>
    <row r="982" spans="5:65" ht="15"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  <c r="AR982" s="16"/>
      <c r="AS982" s="16"/>
      <c r="AT982" s="16"/>
      <c r="AU982" s="16"/>
      <c r="AV982" s="16"/>
      <c r="AW982" s="16"/>
      <c r="AX982" s="16"/>
      <c r="AY982" s="16"/>
      <c r="AZ982" s="28"/>
      <c r="BA982" s="28"/>
      <c r="BB982" s="28"/>
      <c r="BC982" s="28"/>
      <c r="BD982" s="28"/>
      <c r="BE982" s="28"/>
      <c r="BF982" s="28"/>
      <c r="BG982" s="28"/>
      <c r="BH982" s="28"/>
      <c r="BI982" s="28"/>
      <c r="BJ982" s="28"/>
      <c r="BK982" s="28"/>
      <c r="BL982" s="28"/>
      <c r="BM982" s="28"/>
    </row>
    <row r="983" spans="5:65" ht="15"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  <c r="AO983" s="16"/>
      <c r="AP983" s="16"/>
      <c r="AQ983" s="16"/>
      <c r="AR983" s="16"/>
      <c r="AS983" s="16"/>
      <c r="AT983" s="16"/>
      <c r="AU983" s="16"/>
      <c r="AV983" s="16"/>
      <c r="AW983" s="16"/>
      <c r="AX983" s="16"/>
      <c r="AY983" s="16"/>
      <c r="AZ983" s="28"/>
      <c r="BA983" s="28"/>
      <c r="BB983" s="28"/>
      <c r="BC983" s="28"/>
      <c r="BD983" s="28"/>
      <c r="BE983" s="28"/>
      <c r="BF983" s="28"/>
      <c r="BG983" s="28"/>
      <c r="BH983" s="28"/>
      <c r="BI983" s="28"/>
      <c r="BJ983" s="28"/>
      <c r="BK983" s="28"/>
      <c r="BL983" s="28"/>
      <c r="BM983" s="28"/>
    </row>
    <row r="984" spans="5:65" ht="15"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  <c r="AR984" s="16"/>
      <c r="AS984" s="16"/>
      <c r="AT984" s="16"/>
      <c r="AU984" s="16"/>
      <c r="AV984" s="16"/>
      <c r="AW984" s="16"/>
      <c r="AX984" s="16"/>
      <c r="AY984" s="16"/>
      <c r="AZ984" s="28"/>
      <c r="BA984" s="28"/>
      <c r="BB984" s="28"/>
      <c r="BC984" s="28"/>
      <c r="BD984" s="28"/>
      <c r="BE984" s="28"/>
      <c r="BF984" s="28"/>
      <c r="BG984" s="28"/>
      <c r="BH984" s="28"/>
      <c r="BI984" s="28"/>
      <c r="BJ984" s="28"/>
      <c r="BK984" s="28"/>
      <c r="BL984" s="28"/>
      <c r="BM984" s="28"/>
    </row>
    <row r="985" spans="5:65" ht="15"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  <c r="AR985" s="16"/>
      <c r="AS985" s="16"/>
      <c r="AT985" s="16"/>
      <c r="AU985" s="16"/>
      <c r="AV985" s="16"/>
      <c r="AW985" s="16"/>
      <c r="AX985" s="16"/>
      <c r="AY985" s="16"/>
      <c r="AZ985" s="28"/>
      <c r="BA985" s="28"/>
      <c r="BB985" s="28"/>
      <c r="BC985" s="28"/>
      <c r="BD985" s="28"/>
      <c r="BE985" s="28"/>
      <c r="BF985" s="28"/>
      <c r="BG985" s="28"/>
      <c r="BH985" s="28"/>
      <c r="BI985" s="28"/>
      <c r="BJ985" s="28"/>
      <c r="BK985" s="28"/>
      <c r="BL985" s="28"/>
      <c r="BM985" s="28"/>
    </row>
    <row r="986" spans="5:65" ht="15"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P986" s="16"/>
      <c r="AQ986" s="16"/>
      <c r="AR986" s="16"/>
      <c r="AS986" s="16"/>
      <c r="AT986" s="16"/>
      <c r="AU986" s="16"/>
      <c r="AV986" s="16"/>
      <c r="AW986" s="16"/>
      <c r="AX986" s="16"/>
      <c r="AY986" s="16"/>
      <c r="AZ986" s="28"/>
      <c r="BA986" s="28"/>
      <c r="BB986" s="28"/>
      <c r="BC986" s="28"/>
      <c r="BD986" s="28"/>
      <c r="BE986" s="28"/>
      <c r="BF986" s="28"/>
      <c r="BG986" s="28"/>
      <c r="BH986" s="28"/>
      <c r="BI986" s="28"/>
      <c r="BJ986" s="28"/>
      <c r="BK986" s="28"/>
      <c r="BL986" s="28"/>
      <c r="BM986" s="28"/>
    </row>
    <row r="987" spans="5:65" ht="15"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P987" s="16"/>
      <c r="AQ987" s="16"/>
      <c r="AR987" s="16"/>
      <c r="AS987" s="16"/>
      <c r="AT987" s="16"/>
      <c r="AU987" s="16"/>
      <c r="AV987" s="16"/>
      <c r="AW987" s="16"/>
      <c r="AX987" s="16"/>
      <c r="AY987" s="16"/>
      <c r="AZ987" s="28"/>
      <c r="BA987" s="28"/>
      <c r="BB987" s="28"/>
      <c r="BC987" s="28"/>
      <c r="BD987" s="28"/>
      <c r="BE987" s="28"/>
      <c r="BF987" s="28"/>
      <c r="BG987" s="28"/>
      <c r="BH987" s="28"/>
      <c r="BI987" s="28"/>
      <c r="BJ987" s="28"/>
      <c r="BK987" s="28"/>
      <c r="BL987" s="28"/>
      <c r="BM987" s="28"/>
    </row>
    <row r="988" spans="5:65" ht="15"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P988" s="16"/>
      <c r="AQ988" s="16"/>
      <c r="AR988" s="16"/>
      <c r="AS988" s="16"/>
      <c r="AT988" s="16"/>
      <c r="AU988" s="16"/>
      <c r="AV988" s="16"/>
      <c r="AW988" s="16"/>
      <c r="AX988" s="16"/>
      <c r="AY988" s="16"/>
      <c r="AZ988" s="28"/>
      <c r="BA988" s="28"/>
      <c r="BB988" s="28"/>
      <c r="BC988" s="28"/>
      <c r="BD988" s="28"/>
      <c r="BE988" s="28"/>
      <c r="BF988" s="28"/>
      <c r="BG988" s="28"/>
      <c r="BH988" s="28"/>
      <c r="BI988" s="28"/>
      <c r="BJ988" s="28"/>
      <c r="BK988" s="28"/>
      <c r="BL988" s="28"/>
      <c r="BM988" s="28"/>
    </row>
    <row r="989" spans="5:65" ht="15"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P989" s="16"/>
      <c r="AQ989" s="16"/>
      <c r="AR989" s="16"/>
      <c r="AS989" s="16"/>
      <c r="AT989" s="16"/>
      <c r="AU989" s="16"/>
      <c r="AV989" s="16"/>
      <c r="AW989" s="16"/>
      <c r="AX989" s="16"/>
      <c r="AY989" s="16"/>
      <c r="AZ989" s="28"/>
      <c r="BA989" s="28"/>
      <c r="BB989" s="28"/>
      <c r="BC989" s="28"/>
      <c r="BD989" s="28"/>
      <c r="BE989" s="28"/>
      <c r="BF989" s="28"/>
      <c r="BG989" s="28"/>
      <c r="BH989" s="28"/>
      <c r="BI989" s="28"/>
      <c r="BJ989" s="28"/>
      <c r="BK989" s="28"/>
      <c r="BL989" s="28"/>
      <c r="BM989" s="28"/>
    </row>
    <row r="990" spans="5:65" ht="15"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P990" s="16"/>
      <c r="AQ990" s="16"/>
      <c r="AR990" s="16"/>
      <c r="AS990" s="16"/>
      <c r="AT990" s="16"/>
      <c r="AU990" s="16"/>
      <c r="AV990" s="16"/>
      <c r="AW990" s="16"/>
      <c r="AX990" s="16"/>
      <c r="AY990" s="16"/>
      <c r="AZ990" s="28"/>
      <c r="BA990" s="28"/>
      <c r="BB990" s="28"/>
      <c r="BC990" s="28"/>
      <c r="BD990" s="28"/>
      <c r="BE990" s="28"/>
      <c r="BF990" s="28"/>
      <c r="BG990" s="28"/>
      <c r="BH990" s="28"/>
      <c r="BI990" s="28"/>
      <c r="BJ990" s="28"/>
      <c r="BK990" s="28"/>
      <c r="BL990" s="28"/>
      <c r="BM990" s="28"/>
    </row>
    <row r="991" spans="5:65" ht="15"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  <c r="AR991" s="16"/>
      <c r="AS991" s="16"/>
      <c r="AT991" s="16"/>
      <c r="AU991" s="16"/>
      <c r="AV991" s="16"/>
      <c r="AW991" s="16"/>
      <c r="AX991" s="16"/>
      <c r="AY991" s="16"/>
      <c r="AZ991" s="28"/>
      <c r="BA991" s="28"/>
      <c r="BB991" s="28"/>
      <c r="BC991" s="28"/>
      <c r="BD991" s="28"/>
      <c r="BE991" s="28"/>
      <c r="BF991" s="28"/>
      <c r="BG991" s="28"/>
      <c r="BH991" s="28"/>
      <c r="BI991" s="28"/>
      <c r="BJ991" s="28"/>
      <c r="BK991" s="28"/>
      <c r="BL991" s="28"/>
      <c r="BM991" s="28"/>
    </row>
    <row r="992" spans="5:65" ht="15"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  <c r="AO992" s="16"/>
      <c r="AP992" s="16"/>
      <c r="AQ992" s="16"/>
      <c r="AR992" s="16"/>
      <c r="AS992" s="16"/>
      <c r="AT992" s="16"/>
      <c r="AU992" s="16"/>
      <c r="AV992" s="16"/>
      <c r="AW992" s="16"/>
      <c r="AX992" s="16"/>
      <c r="AY992" s="16"/>
      <c r="AZ992" s="28"/>
      <c r="BA992" s="28"/>
      <c r="BB992" s="28"/>
      <c r="BC992" s="28"/>
      <c r="BD992" s="28"/>
      <c r="BE992" s="28"/>
      <c r="BF992" s="28"/>
      <c r="BG992" s="28"/>
      <c r="BH992" s="28"/>
      <c r="BI992" s="28"/>
      <c r="BJ992" s="28"/>
      <c r="BK992" s="28"/>
      <c r="BL992" s="28"/>
      <c r="BM992" s="28"/>
    </row>
    <row r="993" spans="5:65" ht="15"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  <c r="AR993" s="16"/>
      <c r="AS993" s="16"/>
      <c r="AT993" s="16"/>
      <c r="AU993" s="16"/>
      <c r="AV993" s="16"/>
      <c r="AW993" s="16"/>
      <c r="AX993" s="16"/>
      <c r="AY993" s="16"/>
      <c r="AZ993" s="28"/>
      <c r="BA993" s="28"/>
      <c r="BB993" s="28"/>
      <c r="BC993" s="28"/>
      <c r="BD993" s="28"/>
      <c r="BE993" s="28"/>
      <c r="BF993" s="28"/>
      <c r="BG993" s="28"/>
      <c r="BH993" s="28"/>
      <c r="BI993" s="28"/>
      <c r="BJ993" s="28"/>
      <c r="BK993" s="28"/>
      <c r="BL993" s="28"/>
      <c r="BM993" s="28"/>
    </row>
    <row r="994" spans="5:65" ht="15"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P994" s="16"/>
      <c r="AQ994" s="16"/>
      <c r="AR994" s="16"/>
      <c r="AS994" s="16"/>
      <c r="AT994" s="16"/>
      <c r="AU994" s="16"/>
      <c r="AV994" s="16"/>
      <c r="AW994" s="16"/>
      <c r="AX994" s="16"/>
      <c r="AY994" s="16"/>
      <c r="AZ994" s="28"/>
      <c r="BA994" s="28"/>
      <c r="BB994" s="28"/>
      <c r="BC994" s="28"/>
      <c r="BD994" s="28"/>
      <c r="BE994" s="28"/>
      <c r="BF994" s="28"/>
      <c r="BG994" s="28"/>
      <c r="BH994" s="28"/>
      <c r="BI994" s="28"/>
      <c r="BJ994" s="28"/>
      <c r="BK994" s="28"/>
      <c r="BL994" s="28"/>
      <c r="BM994" s="28"/>
    </row>
    <row r="995" spans="5:65" ht="15"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  <c r="AR995" s="16"/>
      <c r="AS995" s="16"/>
      <c r="AT995" s="16"/>
      <c r="AU995" s="16"/>
      <c r="AV995" s="16"/>
      <c r="AW995" s="16"/>
      <c r="AX995" s="16"/>
      <c r="AY995" s="16"/>
      <c r="AZ995" s="28"/>
      <c r="BA995" s="28"/>
      <c r="BB995" s="28"/>
      <c r="BC995" s="28"/>
      <c r="BD995" s="28"/>
      <c r="BE995" s="28"/>
      <c r="BF995" s="28"/>
      <c r="BG995" s="28"/>
      <c r="BH995" s="28"/>
      <c r="BI995" s="28"/>
      <c r="BJ995" s="28"/>
      <c r="BK995" s="28"/>
      <c r="BL995" s="28"/>
      <c r="BM995" s="28"/>
    </row>
    <row r="996" spans="5:65" ht="15"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P996" s="16"/>
      <c r="AQ996" s="16"/>
      <c r="AR996" s="16"/>
      <c r="AS996" s="16"/>
      <c r="AT996" s="16"/>
      <c r="AU996" s="16"/>
      <c r="AV996" s="16"/>
      <c r="AW996" s="16"/>
      <c r="AX996" s="16"/>
      <c r="AY996" s="16"/>
      <c r="AZ996" s="28"/>
      <c r="BA996" s="28"/>
      <c r="BB996" s="28"/>
      <c r="BC996" s="28"/>
      <c r="BD996" s="28"/>
      <c r="BE996" s="28"/>
      <c r="BF996" s="28"/>
      <c r="BG996" s="28"/>
      <c r="BH996" s="28"/>
      <c r="BI996" s="28"/>
      <c r="BJ996" s="28"/>
      <c r="BK996" s="28"/>
      <c r="BL996" s="28"/>
      <c r="BM996" s="28"/>
    </row>
    <row r="997" spans="5:65" ht="15"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P997" s="16"/>
      <c r="AQ997" s="16"/>
      <c r="AR997" s="16"/>
      <c r="AS997" s="16"/>
      <c r="AT997" s="16"/>
      <c r="AU997" s="16"/>
      <c r="AV997" s="16"/>
      <c r="AW997" s="16"/>
      <c r="AX997" s="16"/>
      <c r="AY997" s="16"/>
      <c r="AZ997" s="28"/>
      <c r="BA997" s="28"/>
      <c r="BB997" s="28"/>
      <c r="BC997" s="28"/>
      <c r="BD997" s="28"/>
      <c r="BE997" s="28"/>
      <c r="BF997" s="28"/>
      <c r="BG997" s="28"/>
      <c r="BH997" s="28"/>
      <c r="BI997" s="28"/>
      <c r="BJ997" s="28"/>
      <c r="BK997" s="28"/>
      <c r="BL997" s="28"/>
      <c r="BM997" s="28"/>
    </row>
    <row r="998" spans="5:65" ht="15"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P998" s="16"/>
      <c r="AQ998" s="16"/>
      <c r="AR998" s="16"/>
      <c r="AS998" s="16"/>
      <c r="AT998" s="16"/>
      <c r="AU998" s="16"/>
      <c r="AV998" s="16"/>
      <c r="AW998" s="16"/>
      <c r="AX998" s="16"/>
      <c r="AY998" s="16"/>
      <c r="AZ998" s="28"/>
      <c r="BA998" s="28"/>
      <c r="BB998" s="28"/>
      <c r="BC998" s="28"/>
      <c r="BD998" s="28"/>
      <c r="BE998" s="28"/>
      <c r="BF998" s="28"/>
      <c r="BG998" s="28"/>
      <c r="BH998" s="28"/>
      <c r="BI998" s="28"/>
      <c r="BJ998" s="28"/>
      <c r="BK998" s="28"/>
      <c r="BL998" s="28"/>
      <c r="BM998" s="28"/>
    </row>
    <row r="999" spans="5:65" ht="15"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P999" s="16"/>
      <c r="AQ999" s="16"/>
      <c r="AR999" s="16"/>
      <c r="AS999" s="16"/>
      <c r="AT999" s="16"/>
      <c r="AU999" s="16"/>
      <c r="AV999" s="16"/>
      <c r="AW999" s="16"/>
      <c r="AX999" s="16"/>
      <c r="AY999" s="16"/>
      <c r="AZ999" s="28"/>
      <c r="BA999" s="28"/>
      <c r="BB999" s="28"/>
      <c r="BC999" s="28"/>
      <c r="BD999" s="28"/>
      <c r="BE999" s="28"/>
      <c r="BF999" s="28"/>
      <c r="BG999" s="28"/>
      <c r="BH999" s="28"/>
      <c r="BI999" s="28"/>
      <c r="BJ999" s="28"/>
      <c r="BK999" s="28"/>
      <c r="BL999" s="28"/>
      <c r="BM999" s="28"/>
    </row>
    <row r="1000" spans="5:65" ht="15"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6"/>
      <c r="AO1000" s="16"/>
      <c r="AP1000" s="16"/>
      <c r="AQ1000" s="16"/>
      <c r="AR1000" s="16"/>
      <c r="AS1000" s="16"/>
      <c r="AT1000" s="16"/>
      <c r="AU1000" s="16"/>
      <c r="AV1000" s="16"/>
      <c r="AW1000" s="16"/>
      <c r="AX1000" s="16"/>
      <c r="AY1000" s="16"/>
      <c r="AZ1000" s="28"/>
      <c r="BA1000" s="28"/>
      <c r="BB1000" s="28"/>
      <c r="BC1000" s="28"/>
      <c r="BD1000" s="28"/>
      <c r="BE1000" s="28"/>
      <c r="BF1000" s="28"/>
      <c r="BG1000" s="28"/>
      <c r="BH1000" s="28"/>
      <c r="BI1000" s="28"/>
      <c r="BJ1000" s="28"/>
      <c r="BK1000" s="28"/>
      <c r="BL1000" s="28"/>
      <c r="BM1000" s="28"/>
    </row>
    <row r="1001" spans="5:65" ht="15"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  <c r="AL1001" s="16"/>
      <c r="AM1001" s="16"/>
      <c r="AN1001" s="16"/>
      <c r="AO1001" s="16"/>
      <c r="AP1001" s="16"/>
      <c r="AQ1001" s="16"/>
      <c r="AR1001" s="16"/>
      <c r="AS1001" s="16"/>
      <c r="AT1001" s="16"/>
      <c r="AU1001" s="16"/>
      <c r="AV1001" s="16"/>
      <c r="AW1001" s="16"/>
      <c r="AX1001" s="16"/>
      <c r="AY1001" s="16"/>
      <c r="AZ1001" s="28"/>
      <c r="BA1001" s="28"/>
      <c r="BB1001" s="28"/>
      <c r="BC1001" s="28"/>
      <c r="BD1001" s="28"/>
      <c r="BE1001" s="28"/>
      <c r="BF1001" s="28"/>
      <c r="BG1001" s="28"/>
      <c r="BH1001" s="28"/>
      <c r="BI1001" s="28"/>
      <c r="BJ1001" s="28"/>
      <c r="BK1001" s="28"/>
      <c r="BL1001" s="28"/>
      <c r="BM1001" s="28"/>
    </row>
    <row r="1002" spans="5:65" ht="15"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6"/>
      <c r="AK1002" s="16"/>
      <c r="AL1002" s="16"/>
      <c r="AM1002" s="16"/>
      <c r="AN1002" s="16"/>
      <c r="AO1002" s="16"/>
      <c r="AP1002" s="16"/>
      <c r="AQ1002" s="16"/>
      <c r="AR1002" s="16"/>
      <c r="AS1002" s="16"/>
      <c r="AT1002" s="16"/>
      <c r="AU1002" s="16"/>
      <c r="AV1002" s="16"/>
      <c r="AW1002" s="16"/>
      <c r="AX1002" s="16"/>
      <c r="AY1002" s="16"/>
      <c r="AZ1002" s="28"/>
      <c r="BA1002" s="28"/>
      <c r="BB1002" s="28"/>
      <c r="BC1002" s="28"/>
      <c r="BD1002" s="28"/>
      <c r="BE1002" s="28"/>
      <c r="BF1002" s="28"/>
      <c r="BG1002" s="28"/>
      <c r="BH1002" s="28"/>
      <c r="BI1002" s="28"/>
      <c r="BJ1002" s="28"/>
      <c r="BK1002" s="28"/>
      <c r="BL1002" s="28"/>
      <c r="BM1002" s="28"/>
    </row>
    <row r="1003" spans="5:65" ht="15"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  <c r="AL1003" s="16"/>
      <c r="AM1003" s="16"/>
      <c r="AN1003" s="16"/>
      <c r="AO1003" s="16"/>
      <c r="AP1003" s="16"/>
      <c r="AQ1003" s="16"/>
      <c r="AR1003" s="16"/>
      <c r="AS1003" s="16"/>
      <c r="AT1003" s="16"/>
      <c r="AU1003" s="16"/>
      <c r="AV1003" s="16"/>
      <c r="AW1003" s="16"/>
      <c r="AX1003" s="16"/>
      <c r="AY1003" s="16"/>
      <c r="AZ1003" s="28"/>
      <c r="BA1003" s="28"/>
      <c r="BB1003" s="28"/>
      <c r="BC1003" s="28"/>
      <c r="BD1003" s="28"/>
      <c r="BE1003" s="28"/>
      <c r="BF1003" s="28"/>
      <c r="BG1003" s="28"/>
      <c r="BH1003" s="28"/>
      <c r="BI1003" s="28"/>
      <c r="BJ1003" s="28"/>
      <c r="BK1003" s="28"/>
      <c r="BL1003" s="28"/>
      <c r="BM1003" s="28"/>
    </row>
    <row r="1004" spans="5:65" ht="15"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  <c r="AL1004" s="16"/>
      <c r="AM1004" s="16"/>
      <c r="AN1004" s="16"/>
      <c r="AO1004" s="16"/>
      <c r="AP1004" s="16"/>
      <c r="AQ1004" s="16"/>
      <c r="AR1004" s="16"/>
      <c r="AS1004" s="16"/>
      <c r="AT1004" s="16"/>
      <c r="AU1004" s="16"/>
      <c r="AV1004" s="16"/>
      <c r="AW1004" s="16"/>
      <c r="AX1004" s="16"/>
      <c r="AY1004" s="16"/>
      <c r="AZ1004" s="28"/>
      <c r="BA1004" s="28"/>
      <c r="BB1004" s="28"/>
      <c r="BC1004" s="28"/>
      <c r="BD1004" s="28"/>
      <c r="BE1004" s="28"/>
      <c r="BF1004" s="28"/>
      <c r="BG1004" s="28"/>
      <c r="BH1004" s="28"/>
      <c r="BI1004" s="28"/>
      <c r="BJ1004" s="28"/>
      <c r="BK1004" s="28"/>
      <c r="BL1004" s="28"/>
      <c r="BM1004" s="28"/>
    </row>
    <row r="1005" spans="5:65" ht="15"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6"/>
      <c r="AK1005" s="16"/>
      <c r="AL1005" s="16"/>
      <c r="AM1005" s="16"/>
      <c r="AN1005" s="16"/>
      <c r="AO1005" s="16"/>
      <c r="AP1005" s="16"/>
      <c r="AQ1005" s="16"/>
      <c r="AR1005" s="16"/>
      <c r="AS1005" s="16"/>
      <c r="AT1005" s="16"/>
      <c r="AU1005" s="16"/>
      <c r="AV1005" s="16"/>
      <c r="AW1005" s="16"/>
      <c r="AX1005" s="16"/>
      <c r="AY1005" s="16"/>
      <c r="AZ1005" s="28"/>
      <c r="BA1005" s="28"/>
      <c r="BB1005" s="28"/>
      <c r="BC1005" s="28"/>
      <c r="BD1005" s="28"/>
      <c r="BE1005" s="28"/>
      <c r="BF1005" s="28"/>
      <c r="BG1005" s="28"/>
      <c r="BH1005" s="28"/>
      <c r="BI1005" s="28"/>
      <c r="BJ1005" s="28"/>
      <c r="BK1005" s="28"/>
      <c r="BL1005" s="28"/>
      <c r="BM1005" s="28"/>
    </row>
    <row r="1006" spans="5:65" ht="15"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6"/>
      <c r="AK1006" s="16"/>
      <c r="AL1006" s="16"/>
      <c r="AM1006" s="16"/>
      <c r="AN1006" s="16"/>
      <c r="AO1006" s="16"/>
      <c r="AP1006" s="16"/>
      <c r="AQ1006" s="16"/>
      <c r="AR1006" s="16"/>
      <c r="AS1006" s="16"/>
      <c r="AT1006" s="16"/>
      <c r="AU1006" s="16"/>
      <c r="AV1006" s="16"/>
      <c r="AW1006" s="16"/>
      <c r="AX1006" s="16"/>
      <c r="AY1006" s="16"/>
      <c r="AZ1006" s="28"/>
      <c r="BA1006" s="28"/>
      <c r="BB1006" s="28"/>
      <c r="BC1006" s="28"/>
      <c r="BD1006" s="28"/>
      <c r="BE1006" s="28"/>
      <c r="BF1006" s="28"/>
      <c r="BG1006" s="28"/>
      <c r="BH1006" s="28"/>
      <c r="BI1006" s="28"/>
      <c r="BJ1006" s="28"/>
      <c r="BK1006" s="28"/>
      <c r="BL1006" s="28"/>
      <c r="BM1006" s="28"/>
    </row>
    <row r="1007" spans="5:65" ht="15"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  <c r="AL1007" s="16"/>
      <c r="AM1007" s="16"/>
      <c r="AN1007" s="16"/>
      <c r="AO1007" s="16"/>
      <c r="AP1007" s="16"/>
      <c r="AQ1007" s="16"/>
      <c r="AR1007" s="16"/>
      <c r="AS1007" s="16"/>
      <c r="AT1007" s="16"/>
      <c r="AU1007" s="16"/>
      <c r="AV1007" s="16"/>
      <c r="AW1007" s="16"/>
      <c r="AX1007" s="16"/>
      <c r="AY1007" s="16"/>
      <c r="AZ1007" s="28"/>
      <c r="BA1007" s="28"/>
      <c r="BB1007" s="28"/>
      <c r="BC1007" s="28"/>
      <c r="BD1007" s="28"/>
      <c r="BE1007" s="28"/>
      <c r="BF1007" s="28"/>
      <c r="BG1007" s="28"/>
      <c r="BH1007" s="28"/>
      <c r="BI1007" s="28"/>
      <c r="BJ1007" s="28"/>
      <c r="BK1007" s="28"/>
      <c r="BL1007" s="28"/>
      <c r="BM1007" s="28"/>
    </row>
    <row r="1008" spans="5:65" ht="15"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  <c r="AI1008" s="16"/>
      <c r="AJ1008" s="16"/>
      <c r="AK1008" s="16"/>
      <c r="AL1008" s="16"/>
      <c r="AM1008" s="16"/>
      <c r="AN1008" s="16"/>
      <c r="AO1008" s="16"/>
      <c r="AP1008" s="16"/>
      <c r="AQ1008" s="16"/>
      <c r="AR1008" s="16"/>
      <c r="AS1008" s="16"/>
      <c r="AT1008" s="16"/>
      <c r="AU1008" s="16"/>
      <c r="AV1008" s="16"/>
      <c r="AW1008" s="16"/>
      <c r="AX1008" s="16"/>
      <c r="AY1008" s="16"/>
      <c r="AZ1008" s="28"/>
      <c r="BA1008" s="28"/>
      <c r="BB1008" s="28"/>
      <c r="BC1008" s="28"/>
      <c r="BD1008" s="28"/>
      <c r="BE1008" s="28"/>
      <c r="BF1008" s="28"/>
      <c r="BG1008" s="28"/>
      <c r="BH1008" s="28"/>
      <c r="BI1008" s="28"/>
      <c r="BJ1008" s="28"/>
      <c r="BK1008" s="28"/>
      <c r="BL1008" s="28"/>
      <c r="BM1008" s="28"/>
    </row>
    <row r="1009" spans="5:65" ht="15"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6"/>
      <c r="AK1009" s="16"/>
      <c r="AL1009" s="16"/>
      <c r="AM1009" s="16"/>
      <c r="AN1009" s="16"/>
      <c r="AO1009" s="16"/>
      <c r="AP1009" s="16"/>
      <c r="AQ1009" s="16"/>
      <c r="AR1009" s="16"/>
      <c r="AS1009" s="16"/>
      <c r="AT1009" s="16"/>
      <c r="AU1009" s="16"/>
      <c r="AV1009" s="16"/>
      <c r="AW1009" s="16"/>
      <c r="AX1009" s="16"/>
      <c r="AY1009" s="16"/>
      <c r="AZ1009" s="28"/>
      <c r="BA1009" s="28"/>
      <c r="BB1009" s="28"/>
      <c r="BC1009" s="28"/>
      <c r="BD1009" s="28"/>
      <c r="BE1009" s="28"/>
      <c r="BF1009" s="28"/>
      <c r="BG1009" s="28"/>
      <c r="BH1009" s="28"/>
      <c r="BI1009" s="28"/>
      <c r="BJ1009" s="28"/>
      <c r="BK1009" s="28"/>
      <c r="BL1009" s="28"/>
      <c r="BM1009" s="28"/>
    </row>
    <row r="1010" spans="5:65" ht="15"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  <c r="AI1010" s="16"/>
      <c r="AJ1010" s="16"/>
      <c r="AK1010" s="16"/>
      <c r="AL1010" s="16"/>
      <c r="AM1010" s="16"/>
      <c r="AN1010" s="16"/>
      <c r="AO1010" s="16"/>
      <c r="AP1010" s="16"/>
      <c r="AQ1010" s="16"/>
      <c r="AR1010" s="16"/>
      <c r="AS1010" s="16"/>
      <c r="AT1010" s="16"/>
      <c r="AU1010" s="16"/>
      <c r="AV1010" s="16"/>
      <c r="AW1010" s="16"/>
      <c r="AX1010" s="16"/>
      <c r="AY1010" s="16"/>
      <c r="AZ1010" s="28"/>
      <c r="BA1010" s="28"/>
      <c r="BB1010" s="28"/>
      <c r="BC1010" s="28"/>
      <c r="BD1010" s="28"/>
      <c r="BE1010" s="28"/>
      <c r="BF1010" s="28"/>
      <c r="BG1010" s="28"/>
      <c r="BH1010" s="28"/>
      <c r="BI1010" s="28"/>
      <c r="BJ1010" s="28"/>
      <c r="BK1010" s="28"/>
      <c r="BL1010" s="28"/>
      <c r="BM1010" s="28"/>
    </row>
    <row r="1011" spans="5:65" ht="15"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6"/>
      <c r="AK1011" s="16"/>
      <c r="AL1011" s="16"/>
      <c r="AM1011" s="16"/>
      <c r="AN1011" s="16"/>
      <c r="AO1011" s="16"/>
      <c r="AP1011" s="16"/>
      <c r="AQ1011" s="16"/>
      <c r="AR1011" s="16"/>
      <c r="AS1011" s="16"/>
      <c r="AT1011" s="16"/>
      <c r="AU1011" s="16"/>
      <c r="AV1011" s="16"/>
      <c r="AW1011" s="16"/>
      <c r="AX1011" s="16"/>
      <c r="AY1011" s="16"/>
      <c r="AZ1011" s="28"/>
      <c r="BA1011" s="28"/>
      <c r="BB1011" s="28"/>
      <c r="BC1011" s="28"/>
      <c r="BD1011" s="28"/>
      <c r="BE1011" s="28"/>
      <c r="BF1011" s="28"/>
      <c r="BG1011" s="28"/>
      <c r="BH1011" s="28"/>
      <c r="BI1011" s="28"/>
      <c r="BJ1011" s="28"/>
      <c r="BK1011" s="28"/>
      <c r="BL1011" s="28"/>
      <c r="BM1011" s="28"/>
    </row>
    <row r="1012" spans="5:65" ht="15"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16"/>
      <c r="AG1012" s="16"/>
      <c r="AH1012" s="16"/>
      <c r="AI1012" s="16"/>
      <c r="AJ1012" s="16"/>
      <c r="AK1012" s="16"/>
      <c r="AL1012" s="16"/>
      <c r="AM1012" s="16"/>
      <c r="AN1012" s="16"/>
      <c r="AO1012" s="16"/>
      <c r="AP1012" s="16"/>
      <c r="AQ1012" s="16"/>
      <c r="AR1012" s="16"/>
      <c r="AS1012" s="16"/>
      <c r="AT1012" s="16"/>
      <c r="AU1012" s="16"/>
      <c r="AV1012" s="16"/>
      <c r="AW1012" s="16"/>
      <c r="AX1012" s="16"/>
      <c r="AY1012" s="16"/>
      <c r="AZ1012" s="28"/>
      <c r="BA1012" s="28"/>
      <c r="BB1012" s="28"/>
      <c r="BC1012" s="28"/>
      <c r="BD1012" s="28"/>
      <c r="BE1012" s="28"/>
      <c r="BF1012" s="28"/>
      <c r="BG1012" s="28"/>
      <c r="BH1012" s="28"/>
      <c r="BI1012" s="28"/>
      <c r="BJ1012" s="28"/>
      <c r="BK1012" s="28"/>
      <c r="BL1012" s="28"/>
      <c r="BM1012" s="28"/>
    </row>
    <row r="1013" spans="5:65" ht="15"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6"/>
      <c r="AK1013" s="16"/>
      <c r="AL1013" s="16"/>
      <c r="AM1013" s="16"/>
      <c r="AN1013" s="16"/>
      <c r="AO1013" s="16"/>
      <c r="AP1013" s="16"/>
      <c r="AQ1013" s="16"/>
      <c r="AR1013" s="16"/>
      <c r="AS1013" s="16"/>
      <c r="AT1013" s="16"/>
      <c r="AU1013" s="16"/>
      <c r="AV1013" s="16"/>
      <c r="AW1013" s="16"/>
      <c r="AX1013" s="16"/>
      <c r="AY1013" s="16"/>
      <c r="AZ1013" s="28"/>
      <c r="BA1013" s="28"/>
      <c r="BB1013" s="28"/>
      <c r="BC1013" s="28"/>
      <c r="BD1013" s="28"/>
      <c r="BE1013" s="28"/>
      <c r="BF1013" s="28"/>
      <c r="BG1013" s="28"/>
      <c r="BH1013" s="28"/>
      <c r="BI1013" s="28"/>
      <c r="BJ1013" s="28"/>
      <c r="BK1013" s="28"/>
      <c r="BL1013" s="28"/>
      <c r="BM1013" s="28"/>
    </row>
    <row r="1014" spans="5:65" ht="15"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  <c r="AI1014" s="16"/>
      <c r="AJ1014" s="16"/>
      <c r="AK1014" s="16"/>
      <c r="AL1014" s="16"/>
      <c r="AM1014" s="16"/>
      <c r="AN1014" s="16"/>
      <c r="AO1014" s="16"/>
      <c r="AP1014" s="16"/>
      <c r="AQ1014" s="16"/>
      <c r="AR1014" s="16"/>
      <c r="AS1014" s="16"/>
      <c r="AT1014" s="16"/>
      <c r="AU1014" s="16"/>
      <c r="AV1014" s="16"/>
      <c r="AW1014" s="16"/>
      <c r="AX1014" s="16"/>
      <c r="AY1014" s="16"/>
      <c r="AZ1014" s="28"/>
      <c r="BA1014" s="28"/>
      <c r="BB1014" s="28"/>
      <c r="BC1014" s="28"/>
      <c r="BD1014" s="28"/>
      <c r="BE1014" s="28"/>
      <c r="BF1014" s="28"/>
      <c r="BG1014" s="28"/>
      <c r="BH1014" s="28"/>
      <c r="BI1014" s="28"/>
      <c r="BJ1014" s="28"/>
      <c r="BK1014" s="28"/>
      <c r="BL1014" s="28"/>
      <c r="BM1014" s="28"/>
    </row>
    <row r="1015" spans="5:65" ht="15"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  <c r="AI1015" s="16"/>
      <c r="AJ1015" s="16"/>
      <c r="AK1015" s="16"/>
      <c r="AL1015" s="16"/>
      <c r="AM1015" s="16"/>
      <c r="AN1015" s="16"/>
      <c r="AO1015" s="16"/>
      <c r="AP1015" s="16"/>
      <c r="AQ1015" s="16"/>
      <c r="AR1015" s="16"/>
      <c r="AS1015" s="16"/>
      <c r="AT1015" s="16"/>
      <c r="AU1015" s="16"/>
      <c r="AV1015" s="16"/>
      <c r="AW1015" s="16"/>
      <c r="AX1015" s="16"/>
      <c r="AY1015" s="16"/>
      <c r="AZ1015" s="28"/>
      <c r="BA1015" s="28"/>
      <c r="BB1015" s="28"/>
      <c r="BC1015" s="28"/>
      <c r="BD1015" s="28"/>
      <c r="BE1015" s="28"/>
      <c r="BF1015" s="28"/>
      <c r="BG1015" s="28"/>
      <c r="BH1015" s="28"/>
      <c r="BI1015" s="28"/>
      <c r="BJ1015" s="28"/>
      <c r="BK1015" s="28"/>
      <c r="BL1015" s="28"/>
      <c r="BM1015" s="28"/>
    </row>
    <row r="1016" spans="5:65" ht="15"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6"/>
      <c r="AK1016" s="16"/>
      <c r="AL1016" s="16"/>
      <c r="AM1016" s="16"/>
      <c r="AN1016" s="16"/>
      <c r="AO1016" s="16"/>
      <c r="AP1016" s="16"/>
      <c r="AQ1016" s="16"/>
      <c r="AR1016" s="16"/>
      <c r="AS1016" s="16"/>
      <c r="AT1016" s="16"/>
      <c r="AU1016" s="16"/>
      <c r="AV1016" s="16"/>
      <c r="AW1016" s="16"/>
      <c r="AX1016" s="16"/>
      <c r="AY1016" s="16"/>
      <c r="AZ1016" s="28"/>
      <c r="BA1016" s="28"/>
      <c r="BB1016" s="28"/>
      <c r="BC1016" s="28"/>
      <c r="BD1016" s="28"/>
      <c r="BE1016" s="28"/>
      <c r="BF1016" s="28"/>
      <c r="BG1016" s="28"/>
      <c r="BH1016" s="28"/>
      <c r="BI1016" s="28"/>
      <c r="BJ1016" s="28"/>
      <c r="BK1016" s="28"/>
      <c r="BL1016" s="28"/>
      <c r="BM1016" s="28"/>
    </row>
    <row r="1017" spans="5:65" ht="15"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6"/>
      <c r="AK1017" s="16"/>
      <c r="AL1017" s="16"/>
      <c r="AM1017" s="16"/>
      <c r="AN1017" s="16"/>
      <c r="AO1017" s="16"/>
      <c r="AP1017" s="16"/>
      <c r="AQ1017" s="16"/>
      <c r="AR1017" s="16"/>
      <c r="AS1017" s="16"/>
      <c r="AT1017" s="16"/>
      <c r="AU1017" s="16"/>
      <c r="AV1017" s="16"/>
      <c r="AW1017" s="16"/>
      <c r="AX1017" s="16"/>
      <c r="AY1017" s="16"/>
      <c r="AZ1017" s="28"/>
      <c r="BA1017" s="28"/>
      <c r="BB1017" s="28"/>
      <c r="BC1017" s="28"/>
      <c r="BD1017" s="28"/>
      <c r="BE1017" s="28"/>
      <c r="BF1017" s="28"/>
      <c r="BG1017" s="28"/>
      <c r="BH1017" s="28"/>
      <c r="BI1017" s="28"/>
      <c r="BJ1017" s="28"/>
      <c r="BK1017" s="28"/>
      <c r="BL1017" s="28"/>
      <c r="BM1017" s="28"/>
    </row>
    <row r="1018" spans="5:65" ht="15"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  <c r="AI1018" s="16"/>
      <c r="AJ1018" s="16"/>
      <c r="AK1018" s="16"/>
      <c r="AL1018" s="16"/>
      <c r="AM1018" s="16"/>
      <c r="AN1018" s="16"/>
      <c r="AO1018" s="16"/>
      <c r="AP1018" s="16"/>
      <c r="AQ1018" s="16"/>
      <c r="AR1018" s="16"/>
      <c r="AS1018" s="16"/>
      <c r="AT1018" s="16"/>
      <c r="AU1018" s="16"/>
      <c r="AV1018" s="16"/>
      <c r="AW1018" s="16"/>
      <c r="AX1018" s="16"/>
      <c r="AY1018" s="16"/>
      <c r="AZ1018" s="28"/>
      <c r="BA1018" s="28"/>
      <c r="BB1018" s="28"/>
      <c r="BC1018" s="28"/>
      <c r="BD1018" s="28"/>
      <c r="BE1018" s="28"/>
      <c r="BF1018" s="28"/>
      <c r="BG1018" s="28"/>
      <c r="BH1018" s="28"/>
      <c r="BI1018" s="28"/>
      <c r="BJ1018" s="28"/>
      <c r="BK1018" s="28"/>
      <c r="BL1018" s="28"/>
      <c r="BM1018" s="28"/>
    </row>
    <row r="1019" spans="5:65" ht="15"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16"/>
      <c r="AI1019" s="16"/>
      <c r="AJ1019" s="16"/>
      <c r="AK1019" s="16"/>
      <c r="AL1019" s="16"/>
      <c r="AM1019" s="16"/>
      <c r="AN1019" s="16"/>
      <c r="AO1019" s="16"/>
      <c r="AP1019" s="16"/>
      <c r="AQ1019" s="16"/>
      <c r="AR1019" s="16"/>
      <c r="AS1019" s="16"/>
      <c r="AT1019" s="16"/>
      <c r="AU1019" s="16"/>
      <c r="AV1019" s="16"/>
      <c r="AW1019" s="16"/>
      <c r="AX1019" s="16"/>
      <c r="AY1019" s="16"/>
      <c r="AZ1019" s="28"/>
      <c r="BA1019" s="28"/>
      <c r="BB1019" s="28"/>
      <c r="BC1019" s="28"/>
      <c r="BD1019" s="28"/>
      <c r="BE1019" s="28"/>
      <c r="BF1019" s="28"/>
      <c r="BG1019" s="28"/>
      <c r="BH1019" s="28"/>
      <c r="BI1019" s="28"/>
      <c r="BJ1019" s="28"/>
      <c r="BK1019" s="28"/>
      <c r="BL1019" s="28"/>
      <c r="BM1019" s="28"/>
    </row>
    <row r="1020" spans="5:65" ht="15"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16"/>
      <c r="AI1020" s="16"/>
      <c r="AJ1020" s="16"/>
      <c r="AK1020" s="16"/>
      <c r="AL1020" s="16"/>
      <c r="AM1020" s="16"/>
      <c r="AN1020" s="16"/>
      <c r="AO1020" s="16"/>
      <c r="AP1020" s="16"/>
      <c r="AQ1020" s="16"/>
      <c r="AR1020" s="16"/>
      <c r="AS1020" s="16"/>
      <c r="AT1020" s="16"/>
      <c r="AU1020" s="16"/>
      <c r="AV1020" s="16"/>
      <c r="AW1020" s="16"/>
      <c r="AX1020" s="16"/>
      <c r="AY1020" s="16"/>
      <c r="AZ1020" s="28"/>
      <c r="BA1020" s="28"/>
      <c r="BB1020" s="28"/>
      <c r="BC1020" s="28"/>
      <c r="BD1020" s="28"/>
      <c r="BE1020" s="28"/>
      <c r="BF1020" s="28"/>
      <c r="BG1020" s="28"/>
      <c r="BH1020" s="28"/>
      <c r="BI1020" s="28"/>
      <c r="BJ1020" s="28"/>
      <c r="BK1020" s="28"/>
      <c r="BL1020" s="28"/>
      <c r="BM1020" s="28"/>
    </row>
    <row r="1021" spans="5:65" ht="15"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  <c r="AI1021" s="16"/>
      <c r="AJ1021" s="16"/>
      <c r="AK1021" s="16"/>
      <c r="AL1021" s="16"/>
      <c r="AM1021" s="16"/>
      <c r="AN1021" s="16"/>
      <c r="AO1021" s="16"/>
      <c r="AP1021" s="16"/>
      <c r="AQ1021" s="16"/>
      <c r="AR1021" s="16"/>
      <c r="AS1021" s="16"/>
      <c r="AT1021" s="16"/>
      <c r="AU1021" s="16"/>
      <c r="AV1021" s="16"/>
      <c r="AW1021" s="16"/>
      <c r="AX1021" s="16"/>
      <c r="AY1021" s="16"/>
      <c r="AZ1021" s="28"/>
      <c r="BA1021" s="28"/>
      <c r="BB1021" s="28"/>
      <c r="BC1021" s="28"/>
      <c r="BD1021" s="28"/>
      <c r="BE1021" s="28"/>
      <c r="BF1021" s="28"/>
      <c r="BG1021" s="28"/>
      <c r="BH1021" s="28"/>
      <c r="BI1021" s="28"/>
      <c r="BJ1021" s="28"/>
      <c r="BK1021" s="28"/>
      <c r="BL1021" s="28"/>
      <c r="BM1021" s="28"/>
    </row>
    <row r="1022" spans="5:65" ht="15"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  <c r="AF1022" s="16"/>
      <c r="AG1022" s="16"/>
      <c r="AH1022" s="16"/>
      <c r="AI1022" s="16"/>
      <c r="AJ1022" s="16"/>
      <c r="AK1022" s="16"/>
      <c r="AL1022" s="16"/>
      <c r="AM1022" s="16"/>
      <c r="AN1022" s="16"/>
      <c r="AO1022" s="16"/>
      <c r="AP1022" s="16"/>
      <c r="AQ1022" s="16"/>
      <c r="AR1022" s="16"/>
      <c r="AS1022" s="16"/>
      <c r="AT1022" s="16"/>
      <c r="AU1022" s="16"/>
      <c r="AV1022" s="16"/>
      <c r="AW1022" s="16"/>
      <c r="AX1022" s="16"/>
      <c r="AY1022" s="16"/>
      <c r="AZ1022" s="28"/>
      <c r="BA1022" s="28"/>
      <c r="BB1022" s="28"/>
      <c r="BC1022" s="28"/>
      <c r="BD1022" s="28"/>
      <c r="BE1022" s="28"/>
      <c r="BF1022" s="28"/>
      <c r="BG1022" s="28"/>
      <c r="BH1022" s="28"/>
      <c r="BI1022" s="28"/>
      <c r="BJ1022" s="28"/>
      <c r="BK1022" s="28"/>
      <c r="BL1022" s="28"/>
      <c r="BM1022" s="28"/>
    </row>
    <row r="1023" spans="5:65" ht="15"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16"/>
      <c r="AI1023" s="16"/>
      <c r="AJ1023" s="16"/>
      <c r="AK1023" s="16"/>
      <c r="AL1023" s="16"/>
      <c r="AM1023" s="16"/>
      <c r="AN1023" s="16"/>
      <c r="AO1023" s="16"/>
      <c r="AP1023" s="16"/>
      <c r="AQ1023" s="16"/>
      <c r="AR1023" s="16"/>
      <c r="AS1023" s="16"/>
      <c r="AT1023" s="16"/>
      <c r="AU1023" s="16"/>
      <c r="AV1023" s="16"/>
      <c r="AW1023" s="16"/>
      <c r="AX1023" s="16"/>
      <c r="AY1023" s="16"/>
      <c r="AZ1023" s="28"/>
      <c r="BA1023" s="28"/>
      <c r="BB1023" s="28"/>
      <c r="BC1023" s="28"/>
      <c r="BD1023" s="28"/>
      <c r="BE1023" s="28"/>
      <c r="BF1023" s="28"/>
      <c r="BG1023" s="28"/>
      <c r="BH1023" s="28"/>
      <c r="BI1023" s="28"/>
      <c r="BJ1023" s="28"/>
      <c r="BK1023" s="28"/>
      <c r="BL1023" s="28"/>
      <c r="BM1023" s="28"/>
    </row>
    <row r="1024" spans="5:65" ht="15"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16"/>
      <c r="AI1024" s="16"/>
      <c r="AJ1024" s="16"/>
      <c r="AK1024" s="16"/>
      <c r="AL1024" s="16"/>
      <c r="AM1024" s="16"/>
      <c r="AN1024" s="16"/>
      <c r="AO1024" s="16"/>
      <c r="AP1024" s="16"/>
      <c r="AQ1024" s="16"/>
      <c r="AR1024" s="16"/>
      <c r="AS1024" s="16"/>
      <c r="AT1024" s="16"/>
      <c r="AU1024" s="16"/>
      <c r="AV1024" s="16"/>
      <c r="AW1024" s="16"/>
      <c r="AX1024" s="16"/>
      <c r="AY1024" s="16"/>
      <c r="AZ1024" s="28"/>
      <c r="BA1024" s="28"/>
      <c r="BB1024" s="28"/>
      <c r="BC1024" s="28"/>
      <c r="BD1024" s="28"/>
      <c r="BE1024" s="28"/>
      <c r="BF1024" s="28"/>
      <c r="BG1024" s="28"/>
      <c r="BH1024" s="28"/>
      <c r="BI1024" s="28"/>
      <c r="BJ1024" s="28"/>
      <c r="BK1024" s="28"/>
      <c r="BL1024" s="28"/>
      <c r="BM1024" s="28"/>
    </row>
    <row r="1025" spans="5:65" ht="15"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  <c r="AF1025" s="16"/>
      <c r="AG1025" s="16"/>
      <c r="AH1025" s="16"/>
      <c r="AI1025" s="16"/>
      <c r="AJ1025" s="16"/>
      <c r="AK1025" s="16"/>
      <c r="AL1025" s="16"/>
      <c r="AM1025" s="16"/>
      <c r="AN1025" s="16"/>
      <c r="AO1025" s="16"/>
      <c r="AP1025" s="16"/>
      <c r="AQ1025" s="16"/>
      <c r="AR1025" s="16"/>
      <c r="AS1025" s="16"/>
      <c r="AT1025" s="16"/>
      <c r="AU1025" s="16"/>
      <c r="AV1025" s="16"/>
      <c r="AW1025" s="16"/>
      <c r="AX1025" s="16"/>
      <c r="AY1025" s="16"/>
      <c r="AZ1025" s="28"/>
      <c r="BA1025" s="28"/>
      <c r="BB1025" s="28"/>
      <c r="BC1025" s="28"/>
      <c r="BD1025" s="28"/>
      <c r="BE1025" s="28"/>
      <c r="BF1025" s="28"/>
      <c r="BG1025" s="28"/>
      <c r="BH1025" s="28"/>
      <c r="BI1025" s="28"/>
      <c r="BJ1025" s="28"/>
      <c r="BK1025" s="28"/>
      <c r="BL1025" s="28"/>
      <c r="BM1025" s="28"/>
    </row>
    <row r="1026" spans="5:65" ht="15"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16"/>
      <c r="AG1026" s="16"/>
      <c r="AH1026" s="16"/>
      <c r="AI1026" s="16"/>
      <c r="AJ1026" s="16"/>
      <c r="AK1026" s="16"/>
      <c r="AL1026" s="16"/>
      <c r="AM1026" s="16"/>
      <c r="AN1026" s="16"/>
      <c r="AO1026" s="16"/>
      <c r="AP1026" s="16"/>
      <c r="AQ1026" s="16"/>
      <c r="AR1026" s="16"/>
      <c r="AS1026" s="16"/>
      <c r="AT1026" s="16"/>
      <c r="AU1026" s="16"/>
      <c r="AV1026" s="16"/>
      <c r="AW1026" s="16"/>
      <c r="AX1026" s="16"/>
      <c r="AY1026" s="16"/>
      <c r="AZ1026" s="28"/>
      <c r="BA1026" s="28"/>
      <c r="BB1026" s="28"/>
      <c r="BC1026" s="28"/>
      <c r="BD1026" s="28"/>
      <c r="BE1026" s="28"/>
      <c r="BF1026" s="28"/>
      <c r="BG1026" s="28"/>
      <c r="BH1026" s="28"/>
      <c r="BI1026" s="28"/>
      <c r="BJ1026" s="28"/>
      <c r="BK1026" s="28"/>
      <c r="BL1026" s="28"/>
      <c r="BM1026" s="28"/>
    </row>
    <row r="1027" spans="5:65" ht="15"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16"/>
      <c r="AG1027" s="16"/>
      <c r="AH1027" s="16"/>
      <c r="AI1027" s="16"/>
      <c r="AJ1027" s="16"/>
      <c r="AK1027" s="16"/>
      <c r="AL1027" s="16"/>
      <c r="AM1027" s="16"/>
      <c r="AN1027" s="16"/>
      <c r="AO1027" s="16"/>
      <c r="AP1027" s="16"/>
      <c r="AQ1027" s="16"/>
      <c r="AR1027" s="16"/>
      <c r="AS1027" s="16"/>
      <c r="AT1027" s="16"/>
      <c r="AU1027" s="16"/>
      <c r="AV1027" s="16"/>
      <c r="AW1027" s="16"/>
      <c r="AX1027" s="16"/>
      <c r="AY1027" s="16"/>
      <c r="AZ1027" s="28"/>
      <c r="BA1027" s="28"/>
      <c r="BB1027" s="28"/>
      <c r="BC1027" s="28"/>
      <c r="BD1027" s="28"/>
      <c r="BE1027" s="28"/>
      <c r="BF1027" s="28"/>
      <c r="BG1027" s="28"/>
      <c r="BH1027" s="28"/>
      <c r="BI1027" s="28"/>
      <c r="BJ1027" s="28"/>
      <c r="BK1027" s="28"/>
      <c r="BL1027" s="28"/>
      <c r="BM1027" s="28"/>
    </row>
    <row r="1028" spans="5:65" ht="15"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  <c r="AF1028" s="16"/>
      <c r="AG1028" s="16"/>
      <c r="AH1028" s="16"/>
      <c r="AI1028" s="16"/>
      <c r="AJ1028" s="16"/>
      <c r="AK1028" s="16"/>
      <c r="AL1028" s="16"/>
      <c r="AM1028" s="16"/>
      <c r="AN1028" s="16"/>
      <c r="AO1028" s="16"/>
      <c r="AP1028" s="16"/>
      <c r="AQ1028" s="16"/>
      <c r="AR1028" s="16"/>
      <c r="AS1028" s="16"/>
      <c r="AT1028" s="16"/>
      <c r="AU1028" s="16"/>
      <c r="AV1028" s="16"/>
      <c r="AW1028" s="16"/>
      <c r="AX1028" s="16"/>
      <c r="AY1028" s="16"/>
      <c r="AZ1028" s="28"/>
      <c r="BA1028" s="28"/>
      <c r="BB1028" s="28"/>
      <c r="BC1028" s="28"/>
      <c r="BD1028" s="28"/>
      <c r="BE1028" s="28"/>
      <c r="BF1028" s="28"/>
      <c r="BG1028" s="28"/>
      <c r="BH1028" s="28"/>
      <c r="BI1028" s="28"/>
      <c r="BJ1028" s="28"/>
      <c r="BK1028" s="28"/>
      <c r="BL1028" s="28"/>
      <c r="BM1028" s="28"/>
    </row>
    <row r="1029" spans="5:65" ht="15"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6"/>
      <c r="AF1029" s="16"/>
      <c r="AG1029" s="16"/>
      <c r="AH1029" s="16"/>
      <c r="AI1029" s="16"/>
      <c r="AJ1029" s="16"/>
      <c r="AK1029" s="16"/>
      <c r="AL1029" s="16"/>
      <c r="AM1029" s="16"/>
      <c r="AN1029" s="16"/>
      <c r="AO1029" s="16"/>
      <c r="AP1029" s="16"/>
      <c r="AQ1029" s="16"/>
      <c r="AR1029" s="16"/>
      <c r="AS1029" s="16"/>
      <c r="AT1029" s="16"/>
      <c r="AU1029" s="16"/>
      <c r="AV1029" s="16"/>
      <c r="AW1029" s="16"/>
      <c r="AX1029" s="16"/>
      <c r="AY1029" s="16"/>
      <c r="AZ1029" s="28"/>
      <c r="BA1029" s="28"/>
      <c r="BB1029" s="28"/>
      <c r="BC1029" s="28"/>
      <c r="BD1029" s="28"/>
      <c r="BE1029" s="28"/>
      <c r="BF1029" s="28"/>
      <c r="BG1029" s="28"/>
      <c r="BH1029" s="28"/>
      <c r="BI1029" s="28"/>
      <c r="BJ1029" s="28"/>
      <c r="BK1029" s="28"/>
      <c r="BL1029" s="28"/>
      <c r="BM1029" s="28"/>
    </row>
    <row r="1030" spans="5:65" ht="15"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16"/>
      <c r="AG1030" s="16"/>
      <c r="AH1030" s="16"/>
      <c r="AI1030" s="16"/>
      <c r="AJ1030" s="16"/>
      <c r="AK1030" s="16"/>
      <c r="AL1030" s="16"/>
      <c r="AM1030" s="16"/>
      <c r="AN1030" s="16"/>
      <c r="AO1030" s="16"/>
      <c r="AP1030" s="16"/>
      <c r="AQ1030" s="16"/>
      <c r="AR1030" s="16"/>
      <c r="AS1030" s="16"/>
      <c r="AT1030" s="16"/>
      <c r="AU1030" s="16"/>
      <c r="AV1030" s="16"/>
      <c r="AW1030" s="16"/>
      <c r="AX1030" s="16"/>
      <c r="AY1030" s="16"/>
      <c r="AZ1030" s="28"/>
      <c r="BA1030" s="28"/>
      <c r="BB1030" s="28"/>
      <c r="BC1030" s="28"/>
      <c r="BD1030" s="28"/>
      <c r="BE1030" s="28"/>
      <c r="BF1030" s="28"/>
      <c r="BG1030" s="28"/>
      <c r="BH1030" s="28"/>
      <c r="BI1030" s="28"/>
      <c r="BJ1030" s="28"/>
      <c r="BK1030" s="28"/>
      <c r="BL1030" s="28"/>
      <c r="BM1030" s="28"/>
    </row>
    <row r="1031" spans="5:65" ht="15"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6"/>
      <c r="AF1031" s="16"/>
      <c r="AG1031" s="16"/>
      <c r="AH1031" s="16"/>
      <c r="AI1031" s="16"/>
      <c r="AJ1031" s="16"/>
      <c r="AK1031" s="16"/>
      <c r="AL1031" s="16"/>
      <c r="AM1031" s="16"/>
      <c r="AN1031" s="16"/>
      <c r="AO1031" s="16"/>
      <c r="AP1031" s="16"/>
      <c r="AQ1031" s="16"/>
      <c r="AR1031" s="16"/>
      <c r="AS1031" s="16"/>
      <c r="AT1031" s="16"/>
      <c r="AU1031" s="16"/>
      <c r="AV1031" s="16"/>
      <c r="AW1031" s="16"/>
      <c r="AX1031" s="16"/>
      <c r="AY1031" s="16"/>
      <c r="AZ1031" s="28"/>
      <c r="BA1031" s="28"/>
      <c r="BB1031" s="28"/>
      <c r="BC1031" s="28"/>
      <c r="BD1031" s="28"/>
      <c r="BE1031" s="28"/>
      <c r="BF1031" s="28"/>
      <c r="BG1031" s="28"/>
      <c r="BH1031" s="28"/>
      <c r="BI1031" s="28"/>
      <c r="BJ1031" s="28"/>
      <c r="BK1031" s="28"/>
      <c r="BL1031" s="28"/>
      <c r="BM1031" s="28"/>
    </row>
    <row r="1032" spans="5:65" ht="15"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16"/>
      <c r="AG1032" s="16"/>
      <c r="AH1032" s="16"/>
      <c r="AI1032" s="16"/>
      <c r="AJ1032" s="16"/>
      <c r="AK1032" s="16"/>
      <c r="AL1032" s="16"/>
      <c r="AM1032" s="16"/>
      <c r="AN1032" s="16"/>
      <c r="AO1032" s="16"/>
      <c r="AP1032" s="16"/>
      <c r="AQ1032" s="16"/>
      <c r="AR1032" s="16"/>
      <c r="AS1032" s="16"/>
      <c r="AT1032" s="16"/>
      <c r="AU1032" s="16"/>
      <c r="AV1032" s="16"/>
      <c r="AW1032" s="16"/>
      <c r="AX1032" s="16"/>
      <c r="AY1032" s="16"/>
      <c r="AZ1032" s="28"/>
      <c r="BA1032" s="28"/>
      <c r="BB1032" s="28"/>
      <c r="BC1032" s="28"/>
      <c r="BD1032" s="28"/>
      <c r="BE1032" s="28"/>
      <c r="BF1032" s="28"/>
      <c r="BG1032" s="28"/>
      <c r="BH1032" s="28"/>
      <c r="BI1032" s="28"/>
      <c r="BJ1032" s="28"/>
      <c r="BK1032" s="28"/>
      <c r="BL1032" s="28"/>
      <c r="BM1032" s="28"/>
    </row>
    <row r="1033" spans="5:65" ht="15"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6"/>
      <c r="AF1033" s="16"/>
      <c r="AG1033" s="16"/>
      <c r="AH1033" s="16"/>
      <c r="AI1033" s="16"/>
      <c r="AJ1033" s="16"/>
      <c r="AK1033" s="16"/>
      <c r="AL1033" s="16"/>
      <c r="AM1033" s="16"/>
      <c r="AN1033" s="16"/>
      <c r="AO1033" s="16"/>
      <c r="AP1033" s="16"/>
      <c r="AQ1033" s="16"/>
      <c r="AR1033" s="16"/>
      <c r="AS1033" s="16"/>
      <c r="AT1033" s="16"/>
      <c r="AU1033" s="16"/>
      <c r="AV1033" s="16"/>
      <c r="AW1033" s="16"/>
      <c r="AX1033" s="16"/>
      <c r="AY1033" s="16"/>
      <c r="AZ1033" s="28"/>
      <c r="BA1033" s="28"/>
      <c r="BB1033" s="28"/>
      <c r="BC1033" s="28"/>
      <c r="BD1033" s="28"/>
      <c r="BE1033" s="28"/>
      <c r="BF1033" s="28"/>
      <c r="BG1033" s="28"/>
      <c r="BH1033" s="28"/>
      <c r="BI1033" s="28"/>
      <c r="BJ1033" s="28"/>
      <c r="BK1033" s="28"/>
      <c r="BL1033" s="28"/>
      <c r="BM1033" s="28"/>
    </row>
    <row r="1034" spans="5:65" ht="15"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6"/>
      <c r="AI1034" s="16"/>
      <c r="AJ1034" s="16"/>
      <c r="AK1034" s="16"/>
      <c r="AL1034" s="16"/>
      <c r="AM1034" s="16"/>
      <c r="AN1034" s="16"/>
      <c r="AO1034" s="16"/>
      <c r="AP1034" s="16"/>
      <c r="AQ1034" s="16"/>
      <c r="AR1034" s="16"/>
      <c r="AS1034" s="16"/>
      <c r="AT1034" s="16"/>
      <c r="AU1034" s="16"/>
      <c r="AV1034" s="16"/>
      <c r="AW1034" s="16"/>
      <c r="AX1034" s="16"/>
      <c r="AY1034" s="16"/>
      <c r="AZ1034" s="28"/>
      <c r="BA1034" s="28"/>
      <c r="BB1034" s="28"/>
      <c r="BC1034" s="28"/>
      <c r="BD1034" s="28"/>
      <c r="BE1034" s="28"/>
      <c r="BF1034" s="28"/>
      <c r="BG1034" s="28"/>
      <c r="BH1034" s="28"/>
      <c r="BI1034" s="28"/>
      <c r="BJ1034" s="28"/>
      <c r="BK1034" s="28"/>
      <c r="BL1034" s="28"/>
      <c r="BM1034" s="28"/>
    </row>
    <row r="1035" spans="5:65" ht="15"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16"/>
      <c r="AG1035" s="16"/>
      <c r="AH1035" s="16"/>
      <c r="AI1035" s="16"/>
      <c r="AJ1035" s="16"/>
      <c r="AK1035" s="16"/>
      <c r="AL1035" s="16"/>
      <c r="AM1035" s="16"/>
      <c r="AN1035" s="16"/>
      <c r="AO1035" s="16"/>
      <c r="AP1035" s="16"/>
      <c r="AQ1035" s="16"/>
      <c r="AR1035" s="16"/>
      <c r="AS1035" s="16"/>
      <c r="AT1035" s="16"/>
      <c r="AU1035" s="16"/>
      <c r="AV1035" s="16"/>
      <c r="AW1035" s="16"/>
      <c r="AX1035" s="16"/>
      <c r="AY1035" s="16"/>
      <c r="AZ1035" s="28"/>
      <c r="BA1035" s="28"/>
      <c r="BB1035" s="28"/>
      <c r="BC1035" s="28"/>
      <c r="BD1035" s="28"/>
      <c r="BE1035" s="28"/>
      <c r="BF1035" s="28"/>
      <c r="BG1035" s="28"/>
      <c r="BH1035" s="28"/>
      <c r="BI1035" s="28"/>
      <c r="BJ1035" s="28"/>
      <c r="BK1035" s="28"/>
      <c r="BL1035" s="28"/>
      <c r="BM1035" s="28"/>
    </row>
    <row r="1036" spans="5:65" ht="15"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6"/>
      <c r="AH1036" s="16"/>
      <c r="AI1036" s="16"/>
      <c r="AJ1036" s="16"/>
      <c r="AK1036" s="16"/>
      <c r="AL1036" s="16"/>
      <c r="AM1036" s="16"/>
      <c r="AN1036" s="16"/>
      <c r="AO1036" s="16"/>
      <c r="AP1036" s="16"/>
      <c r="AQ1036" s="16"/>
      <c r="AR1036" s="16"/>
      <c r="AS1036" s="16"/>
      <c r="AT1036" s="16"/>
      <c r="AU1036" s="16"/>
      <c r="AV1036" s="16"/>
      <c r="AW1036" s="16"/>
      <c r="AX1036" s="16"/>
      <c r="AY1036" s="16"/>
      <c r="AZ1036" s="28"/>
      <c r="BA1036" s="28"/>
      <c r="BB1036" s="28"/>
      <c r="BC1036" s="28"/>
      <c r="BD1036" s="28"/>
      <c r="BE1036" s="28"/>
      <c r="BF1036" s="28"/>
      <c r="BG1036" s="28"/>
      <c r="BH1036" s="28"/>
      <c r="BI1036" s="28"/>
      <c r="BJ1036" s="28"/>
      <c r="BK1036" s="28"/>
      <c r="BL1036" s="28"/>
      <c r="BM1036" s="28"/>
    </row>
    <row r="1037" spans="5:65" ht="15"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16"/>
      <c r="AG1037" s="16"/>
      <c r="AH1037" s="16"/>
      <c r="AI1037" s="16"/>
      <c r="AJ1037" s="16"/>
      <c r="AK1037" s="16"/>
      <c r="AL1037" s="16"/>
      <c r="AM1037" s="16"/>
      <c r="AN1037" s="16"/>
      <c r="AO1037" s="16"/>
      <c r="AP1037" s="16"/>
      <c r="AQ1037" s="16"/>
      <c r="AR1037" s="16"/>
      <c r="AS1037" s="16"/>
      <c r="AT1037" s="16"/>
      <c r="AU1037" s="16"/>
      <c r="AV1037" s="16"/>
      <c r="AW1037" s="16"/>
      <c r="AX1037" s="16"/>
      <c r="AY1037" s="16"/>
      <c r="AZ1037" s="28"/>
      <c r="BA1037" s="28"/>
      <c r="BB1037" s="28"/>
      <c r="BC1037" s="28"/>
      <c r="BD1037" s="28"/>
      <c r="BE1037" s="28"/>
      <c r="BF1037" s="28"/>
      <c r="BG1037" s="28"/>
      <c r="BH1037" s="28"/>
      <c r="BI1037" s="28"/>
      <c r="BJ1037" s="28"/>
      <c r="BK1037" s="28"/>
      <c r="BL1037" s="28"/>
      <c r="BM1037" s="28"/>
    </row>
    <row r="1038" spans="5:65" ht="15"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  <c r="AI1038" s="16"/>
      <c r="AJ1038" s="16"/>
      <c r="AK1038" s="16"/>
      <c r="AL1038" s="16"/>
      <c r="AM1038" s="16"/>
      <c r="AN1038" s="16"/>
      <c r="AO1038" s="16"/>
      <c r="AP1038" s="16"/>
      <c r="AQ1038" s="16"/>
      <c r="AR1038" s="16"/>
      <c r="AS1038" s="16"/>
      <c r="AT1038" s="16"/>
      <c r="AU1038" s="16"/>
      <c r="AV1038" s="16"/>
      <c r="AW1038" s="16"/>
      <c r="AX1038" s="16"/>
      <c r="AY1038" s="16"/>
      <c r="AZ1038" s="28"/>
      <c r="BA1038" s="28"/>
      <c r="BB1038" s="28"/>
      <c r="BC1038" s="28"/>
      <c r="BD1038" s="28"/>
      <c r="BE1038" s="28"/>
      <c r="BF1038" s="28"/>
      <c r="BG1038" s="28"/>
      <c r="BH1038" s="28"/>
      <c r="BI1038" s="28"/>
      <c r="BJ1038" s="28"/>
      <c r="BK1038" s="28"/>
      <c r="BL1038" s="28"/>
      <c r="BM1038" s="28"/>
    </row>
    <row r="1039" spans="5:65" ht="15"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6"/>
      <c r="AF1039" s="16"/>
      <c r="AG1039" s="16"/>
      <c r="AH1039" s="16"/>
      <c r="AI1039" s="16"/>
      <c r="AJ1039" s="16"/>
      <c r="AK1039" s="16"/>
      <c r="AL1039" s="16"/>
      <c r="AM1039" s="16"/>
      <c r="AN1039" s="16"/>
      <c r="AO1039" s="16"/>
      <c r="AP1039" s="16"/>
      <c r="AQ1039" s="16"/>
      <c r="AR1039" s="16"/>
      <c r="AS1039" s="16"/>
      <c r="AT1039" s="16"/>
      <c r="AU1039" s="16"/>
      <c r="AV1039" s="16"/>
      <c r="AW1039" s="16"/>
      <c r="AX1039" s="16"/>
      <c r="AY1039" s="16"/>
      <c r="AZ1039" s="28"/>
      <c r="BA1039" s="28"/>
      <c r="BB1039" s="28"/>
      <c r="BC1039" s="28"/>
      <c r="BD1039" s="28"/>
      <c r="BE1039" s="28"/>
      <c r="BF1039" s="28"/>
      <c r="BG1039" s="28"/>
      <c r="BH1039" s="28"/>
      <c r="BI1039" s="28"/>
      <c r="BJ1039" s="28"/>
      <c r="BK1039" s="28"/>
      <c r="BL1039" s="28"/>
      <c r="BM1039" s="28"/>
    </row>
    <row r="1040" spans="5:65" ht="15"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  <c r="AF1040" s="16"/>
      <c r="AG1040" s="16"/>
      <c r="AH1040" s="16"/>
      <c r="AI1040" s="16"/>
      <c r="AJ1040" s="16"/>
      <c r="AK1040" s="16"/>
      <c r="AL1040" s="16"/>
      <c r="AM1040" s="16"/>
      <c r="AN1040" s="16"/>
      <c r="AO1040" s="16"/>
      <c r="AP1040" s="16"/>
      <c r="AQ1040" s="16"/>
      <c r="AR1040" s="16"/>
      <c r="AS1040" s="16"/>
      <c r="AT1040" s="16"/>
      <c r="AU1040" s="16"/>
      <c r="AV1040" s="16"/>
      <c r="AW1040" s="16"/>
      <c r="AX1040" s="16"/>
      <c r="AY1040" s="16"/>
      <c r="AZ1040" s="28"/>
      <c r="BA1040" s="28"/>
      <c r="BB1040" s="28"/>
      <c r="BC1040" s="28"/>
      <c r="BD1040" s="28"/>
      <c r="BE1040" s="28"/>
      <c r="BF1040" s="28"/>
      <c r="BG1040" s="28"/>
      <c r="BH1040" s="28"/>
      <c r="BI1040" s="28"/>
      <c r="BJ1040" s="28"/>
      <c r="BK1040" s="28"/>
      <c r="BL1040" s="28"/>
      <c r="BM1040" s="28"/>
    </row>
    <row r="1041" spans="5:65" ht="15"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16"/>
      <c r="AG1041" s="16"/>
      <c r="AH1041" s="16"/>
      <c r="AI1041" s="16"/>
      <c r="AJ1041" s="16"/>
      <c r="AK1041" s="16"/>
      <c r="AL1041" s="16"/>
      <c r="AM1041" s="16"/>
      <c r="AN1041" s="16"/>
      <c r="AO1041" s="16"/>
      <c r="AP1041" s="16"/>
      <c r="AQ1041" s="16"/>
      <c r="AR1041" s="16"/>
      <c r="AS1041" s="16"/>
      <c r="AT1041" s="16"/>
      <c r="AU1041" s="16"/>
      <c r="AV1041" s="16"/>
      <c r="AW1041" s="16"/>
      <c r="AX1041" s="16"/>
      <c r="AY1041" s="16"/>
      <c r="AZ1041" s="28"/>
      <c r="BA1041" s="28"/>
      <c r="BB1041" s="28"/>
      <c r="BC1041" s="28"/>
      <c r="BD1041" s="28"/>
      <c r="BE1041" s="28"/>
      <c r="BF1041" s="28"/>
      <c r="BG1041" s="28"/>
      <c r="BH1041" s="28"/>
      <c r="BI1041" s="28"/>
      <c r="BJ1041" s="28"/>
      <c r="BK1041" s="28"/>
      <c r="BL1041" s="28"/>
      <c r="BM1041" s="28"/>
    </row>
    <row r="1042" spans="5:65" ht="15"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6"/>
      <c r="AF1042" s="16"/>
      <c r="AG1042" s="16"/>
      <c r="AH1042" s="16"/>
      <c r="AI1042" s="16"/>
      <c r="AJ1042" s="16"/>
      <c r="AK1042" s="16"/>
      <c r="AL1042" s="16"/>
      <c r="AM1042" s="16"/>
      <c r="AN1042" s="16"/>
      <c r="AO1042" s="16"/>
      <c r="AP1042" s="16"/>
      <c r="AQ1042" s="16"/>
      <c r="AR1042" s="16"/>
      <c r="AS1042" s="16"/>
      <c r="AT1042" s="16"/>
      <c r="AU1042" s="16"/>
      <c r="AV1042" s="16"/>
      <c r="AW1042" s="16"/>
      <c r="AX1042" s="16"/>
      <c r="AY1042" s="16"/>
      <c r="AZ1042" s="28"/>
      <c r="BA1042" s="28"/>
      <c r="BB1042" s="28"/>
      <c r="BC1042" s="28"/>
      <c r="BD1042" s="28"/>
      <c r="BE1042" s="28"/>
      <c r="BF1042" s="28"/>
      <c r="BG1042" s="28"/>
      <c r="BH1042" s="28"/>
      <c r="BI1042" s="28"/>
      <c r="BJ1042" s="28"/>
      <c r="BK1042" s="28"/>
      <c r="BL1042" s="28"/>
      <c r="BM1042" s="28"/>
    </row>
    <row r="1043" spans="5:65" ht="15"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  <c r="AE1043" s="16"/>
      <c r="AF1043" s="16"/>
      <c r="AG1043" s="16"/>
      <c r="AH1043" s="16"/>
      <c r="AI1043" s="16"/>
      <c r="AJ1043" s="16"/>
      <c r="AK1043" s="16"/>
      <c r="AL1043" s="16"/>
      <c r="AM1043" s="16"/>
      <c r="AN1043" s="16"/>
      <c r="AO1043" s="16"/>
      <c r="AP1043" s="16"/>
      <c r="AQ1043" s="16"/>
      <c r="AR1043" s="16"/>
      <c r="AS1043" s="16"/>
      <c r="AT1043" s="16"/>
      <c r="AU1043" s="16"/>
      <c r="AV1043" s="16"/>
      <c r="AW1043" s="16"/>
      <c r="AX1043" s="16"/>
      <c r="AY1043" s="16"/>
      <c r="AZ1043" s="28"/>
      <c r="BA1043" s="28"/>
      <c r="BB1043" s="28"/>
      <c r="BC1043" s="28"/>
      <c r="BD1043" s="28"/>
      <c r="BE1043" s="28"/>
      <c r="BF1043" s="28"/>
      <c r="BG1043" s="28"/>
      <c r="BH1043" s="28"/>
      <c r="BI1043" s="28"/>
      <c r="BJ1043" s="28"/>
      <c r="BK1043" s="28"/>
      <c r="BL1043" s="28"/>
      <c r="BM1043" s="28"/>
    </row>
    <row r="1044" spans="5:65" ht="15"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  <c r="AF1044" s="16"/>
      <c r="AG1044" s="16"/>
      <c r="AH1044" s="16"/>
      <c r="AI1044" s="16"/>
      <c r="AJ1044" s="16"/>
      <c r="AK1044" s="16"/>
      <c r="AL1044" s="16"/>
      <c r="AM1044" s="16"/>
      <c r="AN1044" s="16"/>
      <c r="AO1044" s="16"/>
      <c r="AP1044" s="16"/>
      <c r="AQ1044" s="16"/>
      <c r="AR1044" s="16"/>
      <c r="AS1044" s="16"/>
      <c r="AT1044" s="16"/>
      <c r="AU1044" s="16"/>
      <c r="AV1044" s="16"/>
      <c r="AW1044" s="16"/>
      <c r="AX1044" s="16"/>
      <c r="AY1044" s="16"/>
      <c r="AZ1044" s="28"/>
      <c r="BA1044" s="28"/>
      <c r="BB1044" s="28"/>
      <c r="BC1044" s="28"/>
      <c r="BD1044" s="28"/>
      <c r="BE1044" s="28"/>
      <c r="BF1044" s="28"/>
      <c r="BG1044" s="28"/>
      <c r="BH1044" s="28"/>
      <c r="BI1044" s="28"/>
      <c r="BJ1044" s="28"/>
      <c r="BK1044" s="28"/>
      <c r="BL1044" s="28"/>
      <c r="BM1044" s="28"/>
    </row>
    <row r="1045" spans="5:65" ht="15"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F1045" s="16"/>
      <c r="AG1045" s="16"/>
      <c r="AH1045" s="16"/>
      <c r="AI1045" s="16"/>
      <c r="AJ1045" s="16"/>
      <c r="AK1045" s="16"/>
      <c r="AL1045" s="16"/>
      <c r="AM1045" s="16"/>
      <c r="AN1045" s="16"/>
      <c r="AO1045" s="16"/>
      <c r="AP1045" s="16"/>
      <c r="AQ1045" s="16"/>
      <c r="AR1045" s="16"/>
      <c r="AS1045" s="16"/>
      <c r="AT1045" s="16"/>
      <c r="AU1045" s="16"/>
      <c r="AV1045" s="16"/>
      <c r="AW1045" s="16"/>
      <c r="AX1045" s="16"/>
      <c r="AY1045" s="16"/>
      <c r="AZ1045" s="28"/>
      <c r="BA1045" s="28"/>
      <c r="BB1045" s="28"/>
      <c r="BC1045" s="28"/>
      <c r="BD1045" s="28"/>
      <c r="BE1045" s="28"/>
      <c r="BF1045" s="28"/>
      <c r="BG1045" s="28"/>
      <c r="BH1045" s="28"/>
      <c r="BI1045" s="28"/>
      <c r="BJ1045" s="28"/>
      <c r="BK1045" s="28"/>
      <c r="BL1045" s="28"/>
      <c r="BM1045" s="28"/>
    </row>
    <row r="1046" spans="5:65" ht="15"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F1046" s="16"/>
      <c r="AG1046" s="16"/>
      <c r="AH1046" s="16"/>
      <c r="AI1046" s="16"/>
      <c r="AJ1046" s="16"/>
      <c r="AK1046" s="16"/>
      <c r="AL1046" s="16"/>
      <c r="AM1046" s="16"/>
      <c r="AN1046" s="16"/>
      <c r="AO1046" s="16"/>
      <c r="AP1046" s="16"/>
      <c r="AQ1046" s="16"/>
      <c r="AR1046" s="16"/>
      <c r="AS1046" s="16"/>
      <c r="AT1046" s="16"/>
      <c r="AU1046" s="16"/>
      <c r="AV1046" s="16"/>
      <c r="AW1046" s="16"/>
      <c r="AX1046" s="16"/>
      <c r="AY1046" s="16"/>
      <c r="AZ1046" s="28"/>
      <c r="BA1046" s="28"/>
      <c r="BB1046" s="28"/>
      <c r="BC1046" s="28"/>
      <c r="BD1046" s="28"/>
      <c r="BE1046" s="28"/>
      <c r="BF1046" s="28"/>
      <c r="BG1046" s="28"/>
      <c r="BH1046" s="28"/>
      <c r="BI1046" s="28"/>
      <c r="BJ1046" s="28"/>
      <c r="BK1046" s="28"/>
      <c r="BL1046" s="28"/>
      <c r="BM1046" s="28"/>
    </row>
    <row r="1047" spans="5:65" ht="15"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6"/>
      <c r="AF1047" s="16"/>
      <c r="AG1047" s="16"/>
      <c r="AH1047" s="16"/>
      <c r="AI1047" s="16"/>
      <c r="AJ1047" s="16"/>
      <c r="AK1047" s="16"/>
      <c r="AL1047" s="16"/>
      <c r="AM1047" s="16"/>
      <c r="AN1047" s="16"/>
      <c r="AO1047" s="16"/>
      <c r="AP1047" s="16"/>
      <c r="AQ1047" s="16"/>
      <c r="AR1047" s="16"/>
      <c r="AS1047" s="16"/>
      <c r="AT1047" s="16"/>
      <c r="AU1047" s="16"/>
      <c r="AV1047" s="16"/>
      <c r="AW1047" s="16"/>
      <c r="AX1047" s="16"/>
      <c r="AY1047" s="16"/>
      <c r="AZ1047" s="28"/>
      <c r="BA1047" s="28"/>
      <c r="BB1047" s="28"/>
      <c r="BC1047" s="28"/>
      <c r="BD1047" s="28"/>
      <c r="BE1047" s="28"/>
      <c r="BF1047" s="28"/>
      <c r="BG1047" s="28"/>
      <c r="BH1047" s="28"/>
      <c r="BI1047" s="28"/>
      <c r="BJ1047" s="28"/>
      <c r="BK1047" s="28"/>
      <c r="BL1047" s="28"/>
      <c r="BM1047" s="28"/>
    </row>
    <row r="1048" spans="5:65" ht="15"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  <c r="AF1048" s="16"/>
      <c r="AG1048" s="16"/>
      <c r="AH1048" s="16"/>
      <c r="AI1048" s="16"/>
      <c r="AJ1048" s="16"/>
      <c r="AK1048" s="16"/>
      <c r="AL1048" s="16"/>
      <c r="AM1048" s="16"/>
      <c r="AN1048" s="16"/>
      <c r="AO1048" s="16"/>
      <c r="AP1048" s="16"/>
      <c r="AQ1048" s="16"/>
      <c r="AR1048" s="16"/>
      <c r="AS1048" s="16"/>
      <c r="AT1048" s="16"/>
      <c r="AU1048" s="16"/>
      <c r="AV1048" s="16"/>
      <c r="AW1048" s="16"/>
      <c r="AX1048" s="16"/>
      <c r="AY1048" s="16"/>
      <c r="AZ1048" s="28"/>
      <c r="BA1048" s="28"/>
      <c r="BB1048" s="28"/>
      <c r="BC1048" s="28"/>
      <c r="BD1048" s="28"/>
      <c r="BE1048" s="28"/>
      <c r="BF1048" s="28"/>
      <c r="BG1048" s="28"/>
      <c r="BH1048" s="28"/>
      <c r="BI1048" s="28"/>
      <c r="BJ1048" s="28"/>
      <c r="BK1048" s="28"/>
      <c r="BL1048" s="28"/>
      <c r="BM1048" s="28"/>
    </row>
    <row r="1049" spans="5:65" ht="15"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  <c r="AE1049" s="16"/>
      <c r="AF1049" s="16"/>
      <c r="AG1049" s="16"/>
      <c r="AH1049" s="16"/>
      <c r="AI1049" s="16"/>
      <c r="AJ1049" s="16"/>
      <c r="AK1049" s="16"/>
      <c r="AL1049" s="16"/>
      <c r="AM1049" s="16"/>
      <c r="AN1049" s="16"/>
      <c r="AO1049" s="16"/>
      <c r="AP1049" s="16"/>
      <c r="AQ1049" s="16"/>
      <c r="AR1049" s="16"/>
      <c r="AS1049" s="16"/>
      <c r="AT1049" s="16"/>
      <c r="AU1049" s="16"/>
      <c r="AV1049" s="16"/>
      <c r="AW1049" s="16"/>
      <c r="AX1049" s="16"/>
      <c r="AY1049" s="16"/>
      <c r="AZ1049" s="28"/>
      <c r="BA1049" s="28"/>
      <c r="BB1049" s="28"/>
      <c r="BC1049" s="28"/>
      <c r="BD1049" s="28"/>
      <c r="BE1049" s="28"/>
      <c r="BF1049" s="28"/>
      <c r="BG1049" s="28"/>
      <c r="BH1049" s="28"/>
      <c r="BI1049" s="28"/>
      <c r="BJ1049" s="28"/>
      <c r="BK1049" s="28"/>
      <c r="BL1049" s="28"/>
      <c r="BM1049" s="28"/>
    </row>
    <row r="1050" spans="5:65" ht="15"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16"/>
      <c r="AG1050" s="16"/>
      <c r="AH1050" s="16"/>
      <c r="AI1050" s="16"/>
      <c r="AJ1050" s="16"/>
      <c r="AK1050" s="16"/>
      <c r="AL1050" s="16"/>
      <c r="AM1050" s="16"/>
      <c r="AN1050" s="16"/>
      <c r="AO1050" s="16"/>
      <c r="AP1050" s="16"/>
      <c r="AQ1050" s="16"/>
      <c r="AR1050" s="16"/>
      <c r="AS1050" s="16"/>
      <c r="AT1050" s="16"/>
      <c r="AU1050" s="16"/>
      <c r="AV1050" s="16"/>
      <c r="AW1050" s="16"/>
      <c r="AX1050" s="16"/>
      <c r="AY1050" s="16"/>
      <c r="AZ1050" s="28"/>
      <c r="BA1050" s="28"/>
      <c r="BB1050" s="28"/>
      <c r="BC1050" s="28"/>
      <c r="BD1050" s="28"/>
      <c r="BE1050" s="28"/>
      <c r="BF1050" s="28"/>
      <c r="BG1050" s="28"/>
      <c r="BH1050" s="28"/>
      <c r="BI1050" s="28"/>
      <c r="BJ1050" s="28"/>
      <c r="BK1050" s="28"/>
      <c r="BL1050" s="28"/>
      <c r="BM1050" s="28"/>
    </row>
    <row r="1051" spans="5:65" ht="15"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  <c r="AF1051" s="16"/>
      <c r="AG1051" s="16"/>
      <c r="AH1051" s="16"/>
      <c r="AI1051" s="16"/>
      <c r="AJ1051" s="16"/>
      <c r="AK1051" s="16"/>
      <c r="AL1051" s="16"/>
      <c r="AM1051" s="16"/>
      <c r="AN1051" s="16"/>
      <c r="AO1051" s="16"/>
      <c r="AP1051" s="16"/>
      <c r="AQ1051" s="16"/>
      <c r="AR1051" s="16"/>
      <c r="AS1051" s="16"/>
      <c r="AT1051" s="16"/>
      <c r="AU1051" s="16"/>
      <c r="AV1051" s="16"/>
      <c r="AW1051" s="16"/>
      <c r="AX1051" s="16"/>
      <c r="AY1051" s="16"/>
      <c r="AZ1051" s="28"/>
      <c r="BA1051" s="28"/>
      <c r="BB1051" s="28"/>
      <c r="BC1051" s="28"/>
      <c r="BD1051" s="28"/>
      <c r="BE1051" s="28"/>
      <c r="BF1051" s="28"/>
      <c r="BG1051" s="28"/>
      <c r="BH1051" s="28"/>
      <c r="BI1051" s="28"/>
      <c r="BJ1051" s="28"/>
      <c r="BK1051" s="28"/>
      <c r="BL1051" s="28"/>
      <c r="BM1051" s="28"/>
    </row>
    <row r="1052" spans="5:65" ht="15"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6"/>
      <c r="AF1052" s="16"/>
      <c r="AG1052" s="16"/>
      <c r="AH1052" s="16"/>
      <c r="AI1052" s="16"/>
      <c r="AJ1052" s="16"/>
      <c r="AK1052" s="16"/>
      <c r="AL1052" s="16"/>
      <c r="AM1052" s="16"/>
      <c r="AN1052" s="16"/>
      <c r="AO1052" s="16"/>
      <c r="AP1052" s="16"/>
      <c r="AQ1052" s="16"/>
      <c r="AR1052" s="16"/>
      <c r="AS1052" s="16"/>
      <c r="AT1052" s="16"/>
      <c r="AU1052" s="16"/>
      <c r="AV1052" s="16"/>
      <c r="AW1052" s="16"/>
      <c r="AX1052" s="16"/>
      <c r="AY1052" s="16"/>
      <c r="AZ1052" s="28"/>
      <c r="BA1052" s="28"/>
      <c r="BB1052" s="28"/>
      <c r="BC1052" s="28"/>
      <c r="BD1052" s="28"/>
      <c r="BE1052" s="28"/>
      <c r="BF1052" s="28"/>
      <c r="BG1052" s="28"/>
      <c r="BH1052" s="28"/>
      <c r="BI1052" s="28"/>
      <c r="BJ1052" s="28"/>
      <c r="BK1052" s="28"/>
      <c r="BL1052" s="28"/>
      <c r="BM1052" s="28"/>
    </row>
    <row r="1053" spans="5:65" ht="15"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16"/>
      <c r="AG1053" s="16"/>
      <c r="AH1053" s="16"/>
      <c r="AI1053" s="16"/>
      <c r="AJ1053" s="16"/>
      <c r="AK1053" s="16"/>
      <c r="AL1053" s="16"/>
      <c r="AM1053" s="16"/>
      <c r="AN1053" s="16"/>
      <c r="AO1053" s="16"/>
      <c r="AP1053" s="16"/>
      <c r="AQ1053" s="16"/>
      <c r="AR1053" s="16"/>
      <c r="AS1053" s="16"/>
      <c r="AT1053" s="16"/>
      <c r="AU1053" s="16"/>
      <c r="AV1053" s="16"/>
      <c r="AW1053" s="16"/>
      <c r="AX1053" s="16"/>
      <c r="AY1053" s="16"/>
      <c r="AZ1053" s="28"/>
      <c r="BA1053" s="28"/>
      <c r="BB1053" s="28"/>
      <c r="BC1053" s="28"/>
      <c r="BD1053" s="28"/>
      <c r="BE1053" s="28"/>
      <c r="BF1053" s="28"/>
      <c r="BG1053" s="28"/>
      <c r="BH1053" s="28"/>
      <c r="BI1053" s="28"/>
      <c r="BJ1053" s="28"/>
      <c r="BK1053" s="28"/>
      <c r="BL1053" s="28"/>
      <c r="BM1053" s="28"/>
    </row>
    <row r="1054" spans="5:65" ht="15"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16"/>
      <c r="AG1054" s="16"/>
      <c r="AH1054" s="16"/>
      <c r="AI1054" s="16"/>
      <c r="AJ1054" s="16"/>
      <c r="AK1054" s="16"/>
      <c r="AL1054" s="16"/>
      <c r="AM1054" s="16"/>
      <c r="AN1054" s="16"/>
      <c r="AO1054" s="16"/>
      <c r="AP1054" s="16"/>
      <c r="AQ1054" s="16"/>
      <c r="AR1054" s="16"/>
      <c r="AS1054" s="16"/>
      <c r="AT1054" s="16"/>
      <c r="AU1054" s="16"/>
      <c r="AV1054" s="16"/>
      <c r="AW1054" s="16"/>
      <c r="AX1054" s="16"/>
      <c r="AY1054" s="16"/>
      <c r="AZ1054" s="28"/>
      <c r="BA1054" s="28"/>
      <c r="BB1054" s="28"/>
      <c r="BC1054" s="28"/>
      <c r="BD1054" s="28"/>
      <c r="BE1054" s="28"/>
      <c r="BF1054" s="28"/>
      <c r="BG1054" s="28"/>
      <c r="BH1054" s="28"/>
      <c r="BI1054" s="28"/>
      <c r="BJ1054" s="28"/>
      <c r="BK1054" s="28"/>
      <c r="BL1054" s="28"/>
      <c r="BM1054" s="28"/>
    </row>
    <row r="1055" spans="5:65" ht="15"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6"/>
      <c r="AF1055" s="16"/>
      <c r="AG1055" s="16"/>
      <c r="AH1055" s="16"/>
      <c r="AI1055" s="16"/>
      <c r="AJ1055" s="16"/>
      <c r="AK1055" s="16"/>
      <c r="AL1055" s="16"/>
      <c r="AM1055" s="16"/>
      <c r="AN1055" s="16"/>
      <c r="AO1055" s="16"/>
      <c r="AP1055" s="16"/>
      <c r="AQ1055" s="16"/>
      <c r="AR1055" s="16"/>
      <c r="AS1055" s="16"/>
      <c r="AT1055" s="16"/>
      <c r="AU1055" s="16"/>
      <c r="AV1055" s="16"/>
      <c r="AW1055" s="16"/>
      <c r="AX1055" s="16"/>
      <c r="AY1055" s="16"/>
      <c r="AZ1055" s="28"/>
      <c r="BA1055" s="28"/>
      <c r="BB1055" s="28"/>
      <c r="BC1055" s="28"/>
      <c r="BD1055" s="28"/>
      <c r="BE1055" s="28"/>
      <c r="BF1055" s="28"/>
      <c r="BG1055" s="28"/>
      <c r="BH1055" s="28"/>
      <c r="BI1055" s="28"/>
      <c r="BJ1055" s="28"/>
      <c r="BK1055" s="28"/>
      <c r="BL1055" s="28"/>
      <c r="BM1055" s="28"/>
    </row>
    <row r="1056" spans="5:65" ht="15"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6"/>
      <c r="AE1056" s="16"/>
      <c r="AF1056" s="16"/>
      <c r="AG1056" s="16"/>
      <c r="AH1056" s="16"/>
      <c r="AI1056" s="16"/>
      <c r="AJ1056" s="16"/>
      <c r="AK1056" s="16"/>
      <c r="AL1056" s="16"/>
      <c r="AM1056" s="16"/>
      <c r="AN1056" s="16"/>
      <c r="AO1056" s="16"/>
      <c r="AP1056" s="16"/>
      <c r="AQ1056" s="16"/>
      <c r="AR1056" s="16"/>
      <c r="AS1056" s="16"/>
      <c r="AT1056" s="16"/>
      <c r="AU1056" s="16"/>
      <c r="AV1056" s="16"/>
      <c r="AW1056" s="16"/>
      <c r="AX1056" s="16"/>
      <c r="AY1056" s="16"/>
      <c r="AZ1056" s="28"/>
      <c r="BA1056" s="28"/>
      <c r="BB1056" s="28"/>
      <c r="BC1056" s="28"/>
      <c r="BD1056" s="28"/>
      <c r="BE1056" s="28"/>
      <c r="BF1056" s="28"/>
      <c r="BG1056" s="28"/>
      <c r="BH1056" s="28"/>
      <c r="BI1056" s="28"/>
      <c r="BJ1056" s="28"/>
      <c r="BK1056" s="28"/>
      <c r="BL1056" s="28"/>
      <c r="BM1056" s="28"/>
    </row>
    <row r="1057" spans="5:65" ht="15"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  <c r="AF1057" s="16"/>
      <c r="AG1057" s="16"/>
      <c r="AH1057" s="16"/>
      <c r="AI1057" s="16"/>
      <c r="AJ1057" s="16"/>
      <c r="AK1057" s="16"/>
      <c r="AL1057" s="16"/>
      <c r="AM1057" s="16"/>
      <c r="AN1057" s="16"/>
      <c r="AO1057" s="16"/>
      <c r="AP1057" s="16"/>
      <c r="AQ1057" s="16"/>
      <c r="AR1057" s="16"/>
      <c r="AS1057" s="16"/>
      <c r="AT1057" s="16"/>
      <c r="AU1057" s="16"/>
      <c r="AV1057" s="16"/>
      <c r="AW1057" s="16"/>
      <c r="AX1057" s="16"/>
      <c r="AY1057" s="16"/>
      <c r="AZ1057" s="28"/>
      <c r="BA1057" s="28"/>
      <c r="BB1057" s="28"/>
      <c r="BC1057" s="28"/>
      <c r="BD1057" s="28"/>
      <c r="BE1057" s="28"/>
      <c r="BF1057" s="28"/>
      <c r="BG1057" s="28"/>
      <c r="BH1057" s="28"/>
      <c r="BI1057" s="28"/>
      <c r="BJ1057" s="28"/>
      <c r="BK1057" s="28"/>
      <c r="BL1057" s="28"/>
      <c r="BM1057" s="28"/>
    </row>
    <row r="1058" spans="5:65" ht="15"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16"/>
      <c r="AF1058" s="16"/>
      <c r="AG1058" s="16"/>
      <c r="AH1058" s="16"/>
      <c r="AI1058" s="16"/>
      <c r="AJ1058" s="16"/>
      <c r="AK1058" s="16"/>
      <c r="AL1058" s="16"/>
      <c r="AM1058" s="16"/>
      <c r="AN1058" s="16"/>
      <c r="AO1058" s="16"/>
      <c r="AP1058" s="16"/>
      <c r="AQ1058" s="16"/>
      <c r="AR1058" s="16"/>
      <c r="AS1058" s="16"/>
      <c r="AT1058" s="16"/>
      <c r="AU1058" s="16"/>
      <c r="AV1058" s="16"/>
      <c r="AW1058" s="16"/>
      <c r="AX1058" s="16"/>
      <c r="AY1058" s="16"/>
      <c r="AZ1058" s="28"/>
      <c r="BA1058" s="28"/>
      <c r="BB1058" s="28"/>
      <c r="BC1058" s="28"/>
      <c r="BD1058" s="28"/>
      <c r="BE1058" s="28"/>
      <c r="BF1058" s="28"/>
      <c r="BG1058" s="28"/>
      <c r="BH1058" s="28"/>
      <c r="BI1058" s="28"/>
      <c r="BJ1058" s="28"/>
      <c r="BK1058" s="28"/>
      <c r="BL1058" s="28"/>
      <c r="BM1058" s="28"/>
    </row>
    <row r="1059" spans="5:65" ht="15"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16"/>
      <c r="AF1059" s="16"/>
      <c r="AG1059" s="16"/>
      <c r="AH1059" s="16"/>
      <c r="AI1059" s="16"/>
      <c r="AJ1059" s="16"/>
      <c r="AK1059" s="16"/>
      <c r="AL1059" s="16"/>
      <c r="AM1059" s="16"/>
      <c r="AN1059" s="16"/>
      <c r="AO1059" s="16"/>
      <c r="AP1059" s="16"/>
      <c r="AQ1059" s="16"/>
      <c r="AR1059" s="16"/>
      <c r="AS1059" s="16"/>
      <c r="AT1059" s="16"/>
      <c r="AU1059" s="16"/>
      <c r="AV1059" s="16"/>
      <c r="AW1059" s="16"/>
      <c r="AX1059" s="16"/>
      <c r="AY1059" s="16"/>
      <c r="AZ1059" s="28"/>
      <c r="BA1059" s="28"/>
      <c r="BB1059" s="28"/>
      <c r="BC1059" s="28"/>
      <c r="BD1059" s="28"/>
      <c r="BE1059" s="28"/>
      <c r="BF1059" s="28"/>
      <c r="BG1059" s="28"/>
      <c r="BH1059" s="28"/>
      <c r="BI1059" s="28"/>
      <c r="BJ1059" s="28"/>
      <c r="BK1059" s="28"/>
      <c r="BL1059" s="28"/>
      <c r="BM1059" s="28"/>
    </row>
    <row r="1060" spans="5:65" ht="15"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F1060" s="16"/>
      <c r="AG1060" s="16"/>
      <c r="AH1060" s="16"/>
      <c r="AI1060" s="16"/>
      <c r="AJ1060" s="16"/>
      <c r="AK1060" s="16"/>
      <c r="AL1060" s="16"/>
      <c r="AM1060" s="16"/>
      <c r="AN1060" s="16"/>
      <c r="AO1060" s="16"/>
      <c r="AP1060" s="16"/>
      <c r="AQ1060" s="16"/>
      <c r="AR1060" s="16"/>
      <c r="AS1060" s="16"/>
      <c r="AT1060" s="16"/>
      <c r="AU1060" s="16"/>
      <c r="AV1060" s="16"/>
      <c r="AW1060" s="16"/>
      <c r="AX1060" s="16"/>
      <c r="AY1060" s="16"/>
      <c r="AZ1060" s="28"/>
      <c r="BA1060" s="28"/>
      <c r="BB1060" s="28"/>
      <c r="BC1060" s="28"/>
      <c r="BD1060" s="28"/>
      <c r="BE1060" s="28"/>
      <c r="BF1060" s="28"/>
      <c r="BG1060" s="28"/>
      <c r="BH1060" s="28"/>
      <c r="BI1060" s="28"/>
      <c r="BJ1060" s="28"/>
      <c r="BK1060" s="28"/>
      <c r="BL1060" s="28"/>
      <c r="BM1060" s="28"/>
    </row>
    <row r="1061" spans="5:65" ht="15"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F1061" s="16"/>
      <c r="AG1061" s="16"/>
      <c r="AH1061" s="16"/>
      <c r="AI1061" s="16"/>
      <c r="AJ1061" s="16"/>
      <c r="AK1061" s="16"/>
      <c r="AL1061" s="16"/>
      <c r="AM1061" s="16"/>
      <c r="AN1061" s="16"/>
      <c r="AO1061" s="16"/>
      <c r="AP1061" s="16"/>
      <c r="AQ1061" s="16"/>
      <c r="AR1061" s="16"/>
      <c r="AS1061" s="16"/>
      <c r="AT1061" s="16"/>
      <c r="AU1061" s="16"/>
      <c r="AV1061" s="16"/>
      <c r="AW1061" s="16"/>
      <c r="AX1061" s="16"/>
      <c r="AY1061" s="16"/>
      <c r="AZ1061" s="28"/>
      <c r="BA1061" s="28"/>
      <c r="BB1061" s="28"/>
      <c r="BC1061" s="28"/>
      <c r="BD1061" s="28"/>
      <c r="BE1061" s="28"/>
      <c r="BF1061" s="28"/>
      <c r="BG1061" s="28"/>
      <c r="BH1061" s="28"/>
      <c r="BI1061" s="28"/>
      <c r="BJ1061" s="28"/>
      <c r="BK1061" s="28"/>
      <c r="BL1061" s="28"/>
      <c r="BM1061" s="28"/>
    </row>
    <row r="1062" spans="5:65" ht="15"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16"/>
      <c r="AF1062" s="16"/>
      <c r="AG1062" s="16"/>
      <c r="AH1062" s="16"/>
      <c r="AI1062" s="16"/>
      <c r="AJ1062" s="16"/>
      <c r="AK1062" s="16"/>
      <c r="AL1062" s="16"/>
      <c r="AM1062" s="16"/>
      <c r="AN1062" s="16"/>
      <c r="AO1062" s="16"/>
      <c r="AP1062" s="16"/>
      <c r="AQ1062" s="16"/>
      <c r="AR1062" s="16"/>
      <c r="AS1062" s="16"/>
      <c r="AT1062" s="16"/>
      <c r="AU1062" s="16"/>
      <c r="AV1062" s="16"/>
      <c r="AW1062" s="16"/>
      <c r="AX1062" s="16"/>
      <c r="AY1062" s="16"/>
      <c r="AZ1062" s="28"/>
      <c r="BA1062" s="28"/>
      <c r="BB1062" s="28"/>
      <c r="BC1062" s="28"/>
      <c r="BD1062" s="28"/>
      <c r="BE1062" s="28"/>
      <c r="BF1062" s="28"/>
      <c r="BG1062" s="28"/>
      <c r="BH1062" s="28"/>
      <c r="BI1062" s="28"/>
      <c r="BJ1062" s="28"/>
      <c r="BK1062" s="28"/>
      <c r="BL1062" s="28"/>
      <c r="BM1062" s="28"/>
    </row>
    <row r="1063" spans="5:65" ht="15"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  <c r="AH1063" s="16"/>
      <c r="AI1063" s="16"/>
      <c r="AJ1063" s="16"/>
      <c r="AK1063" s="16"/>
      <c r="AL1063" s="16"/>
      <c r="AM1063" s="16"/>
      <c r="AN1063" s="16"/>
      <c r="AO1063" s="16"/>
      <c r="AP1063" s="16"/>
      <c r="AQ1063" s="16"/>
      <c r="AR1063" s="16"/>
      <c r="AS1063" s="16"/>
      <c r="AT1063" s="16"/>
      <c r="AU1063" s="16"/>
      <c r="AV1063" s="16"/>
      <c r="AW1063" s="16"/>
      <c r="AX1063" s="16"/>
      <c r="AY1063" s="16"/>
      <c r="AZ1063" s="28"/>
      <c r="BA1063" s="28"/>
      <c r="BB1063" s="28"/>
      <c r="BC1063" s="28"/>
      <c r="BD1063" s="28"/>
      <c r="BE1063" s="28"/>
      <c r="BF1063" s="28"/>
      <c r="BG1063" s="28"/>
      <c r="BH1063" s="28"/>
      <c r="BI1063" s="28"/>
      <c r="BJ1063" s="28"/>
      <c r="BK1063" s="28"/>
      <c r="BL1063" s="28"/>
      <c r="BM1063" s="28"/>
    </row>
    <row r="1064" spans="5:65" ht="15"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6"/>
      <c r="AF1064" s="16"/>
      <c r="AG1064" s="16"/>
      <c r="AH1064" s="16"/>
      <c r="AI1064" s="16"/>
      <c r="AJ1064" s="16"/>
      <c r="AK1064" s="16"/>
      <c r="AL1064" s="16"/>
      <c r="AM1064" s="16"/>
      <c r="AN1064" s="16"/>
      <c r="AO1064" s="16"/>
      <c r="AP1064" s="16"/>
      <c r="AQ1064" s="16"/>
      <c r="AR1064" s="16"/>
      <c r="AS1064" s="16"/>
      <c r="AT1064" s="16"/>
      <c r="AU1064" s="16"/>
      <c r="AV1064" s="16"/>
      <c r="AW1064" s="16"/>
      <c r="AX1064" s="16"/>
      <c r="AY1064" s="16"/>
      <c r="AZ1064" s="28"/>
      <c r="BA1064" s="28"/>
      <c r="BB1064" s="28"/>
      <c r="BC1064" s="28"/>
      <c r="BD1064" s="28"/>
      <c r="BE1064" s="28"/>
      <c r="BF1064" s="28"/>
      <c r="BG1064" s="28"/>
      <c r="BH1064" s="28"/>
      <c r="BI1064" s="28"/>
      <c r="BJ1064" s="28"/>
      <c r="BK1064" s="28"/>
      <c r="BL1064" s="28"/>
      <c r="BM1064" s="28"/>
    </row>
    <row r="1065" spans="5:65" ht="15"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  <c r="AF1065" s="16"/>
      <c r="AG1065" s="16"/>
      <c r="AH1065" s="16"/>
      <c r="AI1065" s="16"/>
      <c r="AJ1065" s="16"/>
      <c r="AK1065" s="16"/>
      <c r="AL1065" s="16"/>
      <c r="AM1065" s="16"/>
      <c r="AN1065" s="16"/>
      <c r="AO1065" s="16"/>
      <c r="AP1065" s="16"/>
      <c r="AQ1065" s="16"/>
      <c r="AR1065" s="16"/>
      <c r="AS1065" s="16"/>
      <c r="AT1065" s="16"/>
      <c r="AU1065" s="16"/>
      <c r="AV1065" s="16"/>
      <c r="AW1065" s="16"/>
      <c r="AX1065" s="16"/>
      <c r="AY1065" s="16"/>
      <c r="AZ1065" s="28"/>
      <c r="BA1065" s="28"/>
      <c r="BB1065" s="28"/>
      <c r="BC1065" s="28"/>
      <c r="BD1065" s="28"/>
      <c r="BE1065" s="28"/>
      <c r="BF1065" s="28"/>
      <c r="BG1065" s="28"/>
      <c r="BH1065" s="28"/>
      <c r="BI1065" s="28"/>
      <c r="BJ1065" s="28"/>
      <c r="BK1065" s="28"/>
      <c r="BL1065" s="28"/>
      <c r="BM1065" s="28"/>
    </row>
    <row r="1066" spans="5:65" ht="15"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F1066" s="16"/>
      <c r="AG1066" s="16"/>
      <c r="AH1066" s="16"/>
      <c r="AI1066" s="16"/>
      <c r="AJ1066" s="16"/>
      <c r="AK1066" s="16"/>
      <c r="AL1066" s="16"/>
      <c r="AM1066" s="16"/>
      <c r="AN1066" s="16"/>
      <c r="AO1066" s="16"/>
      <c r="AP1066" s="16"/>
      <c r="AQ1066" s="16"/>
      <c r="AR1066" s="16"/>
      <c r="AS1066" s="16"/>
      <c r="AT1066" s="16"/>
      <c r="AU1066" s="16"/>
      <c r="AV1066" s="16"/>
      <c r="AW1066" s="16"/>
      <c r="AX1066" s="16"/>
      <c r="AY1066" s="16"/>
      <c r="AZ1066" s="28"/>
      <c r="BA1066" s="28"/>
      <c r="BB1066" s="28"/>
      <c r="BC1066" s="28"/>
      <c r="BD1066" s="28"/>
      <c r="BE1066" s="28"/>
      <c r="BF1066" s="28"/>
      <c r="BG1066" s="28"/>
      <c r="BH1066" s="28"/>
      <c r="BI1066" s="28"/>
      <c r="BJ1066" s="28"/>
      <c r="BK1066" s="28"/>
      <c r="BL1066" s="28"/>
      <c r="BM1066" s="28"/>
    </row>
    <row r="1067" spans="5:65" ht="15"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  <c r="AF1067" s="16"/>
      <c r="AG1067" s="16"/>
      <c r="AH1067" s="16"/>
      <c r="AI1067" s="16"/>
      <c r="AJ1067" s="16"/>
      <c r="AK1067" s="16"/>
      <c r="AL1067" s="16"/>
      <c r="AM1067" s="16"/>
      <c r="AN1067" s="16"/>
      <c r="AO1067" s="16"/>
      <c r="AP1067" s="16"/>
      <c r="AQ1067" s="16"/>
      <c r="AR1067" s="16"/>
      <c r="AS1067" s="16"/>
      <c r="AT1067" s="16"/>
      <c r="AU1067" s="16"/>
      <c r="AV1067" s="16"/>
      <c r="AW1067" s="16"/>
      <c r="AX1067" s="16"/>
      <c r="AY1067" s="16"/>
      <c r="AZ1067" s="28"/>
      <c r="BA1067" s="28"/>
      <c r="BB1067" s="28"/>
      <c r="BC1067" s="28"/>
      <c r="BD1067" s="28"/>
      <c r="BE1067" s="28"/>
      <c r="BF1067" s="28"/>
      <c r="BG1067" s="28"/>
      <c r="BH1067" s="28"/>
      <c r="BI1067" s="28"/>
      <c r="BJ1067" s="28"/>
      <c r="BK1067" s="28"/>
      <c r="BL1067" s="28"/>
      <c r="BM1067" s="28"/>
    </row>
    <row r="1068" spans="5:65" ht="15"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16"/>
      <c r="AF1068" s="16"/>
      <c r="AG1068" s="16"/>
      <c r="AH1068" s="16"/>
      <c r="AI1068" s="16"/>
      <c r="AJ1068" s="16"/>
      <c r="AK1068" s="16"/>
      <c r="AL1068" s="16"/>
      <c r="AM1068" s="16"/>
      <c r="AN1068" s="16"/>
      <c r="AO1068" s="16"/>
      <c r="AP1068" s="16"/>
      <c r="AQ1068" s="16"/>
      <c r="AR1068" s="16"/>
      <c r="AS1068" s="16"/>
      <c r="AT1068" s="16"/>
      <c r="AU1068" s="16"/>
      <c r="AV1068" s="16"/>
      <c r="AW1068" s="16"/>
      <c r="AX1068" s="16"/>
      <c r="AY1068" s="16"/>
      <c r="AZ1068" s="28"/>
      <c r="BA1068" s="28"/>
      <c r="BB1068" s="28"/>
      <c r="BC1068" s="28"/>
      <c r="BD1068" s="28"/>
      <c r="BE1068" s="28"/>
      <c r="BF1068" s="28"/>
      <c r="BG1068" s="28"/>
      <c r="BH1068" s="28"/>
      <c r="BI1068" s="28"/>
      <c r="BJ1068" s="28"/>
      <c r="BK1068" s="28"/>
      <c r="BL1068" s="28"/>
      <c r="BM1068" s="28"/>
    </row>
    <row r="1069" spans="5:65" ht="15"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/>
      <c r="AE1069" s="16"/>
      <c r="AF1069" s="16"/>
      <c r="AG1069" s="16"/>
      <c r="AH1069" s="16"/>
      <c r="AI1069" s="16"/>
      <c r="AJ1069" s="16"/>
      <c r="AK1069" s="16"/>
      <c r="AL1069" s="16"/>
      <c r="AM1069" s="16"/>
      <c r="AN1069" s="16"/>
      <c r="AO1069" s="16"/>
      <c r="AP1069" s="16"/>
      <c r="AQ1069" s="16"/>
      <c r="AR1069" s="16"/>
      <c r="AS1069" s="16"/>
      <c r="AT1069" s="16"/>
      <c r="AU1069" s="16"/>
      <c r="AV1069" s="16"/>
      <c r="AW1069" s="16"/>
      <c r="AX1069" s="16"/>
      <c r="AY1069" s="16"/>
      <c r="AZ1069" s="28"/>
      <c r="BA1069" s="28"/>
      <c r="BB1069" s="28"/>
      <c r="BC1069" s="28"/>
      <c r="BD1069" s="28"/>
      <c r="BE1069" s="28"/>
      <c r="BF1069" s="28"/>
      <c r="BG1069" s="28"/>
      <c r="BH1069" s="28"/>
      <c r="BI1069" s="28"/>
      <c r="BJ1069" s="28"/>
      <c r="BK1069" s="28"/>
      <c r="BL1069" s="28"/>
      <c r="BM1069" s="28"/>
    </row>
    <row r="1070" spans="5:65" ht="15"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6"/>
      <c r="AE1070" s="16"/>
      <c r="AF1070" s="16"/>
      <c r="AG1070" s="16"/>
      <c r="AH1070" s="16"/>
      <c r="AI1070" s="16"/>
      <c r="AJ1070" s="16"/>
      <c r="AK1070" s="16"/>
      <c r="AL1070" s="16"/>
      <c r="AM1070" s="16"/>
      <c r="AN1070" s="16"/>
      <c r="AO1070" s="16"/>
      <c r="AP1070" s="16"/>
      <c r="AQ1070" s="16"/>
      <c r="AR1070" s="16"/>
      <c r="AS1070" s="16"/>
      <c r="AT1070" s="16"/>
      <c r="AU1070" s="16"/>
      <c r="AV1070" s="16"/>
      <c r="AW1070" s="16"/>
      <c r="AX1070" s="16"/>
      <c r="AY1070" s="16"/>
      <c r="AZ1070" s="28"/>
      <c r="BA1070" s="28"/>
      <c r="BB1070" s="28"/>
      <c r="BC1070" s="28"/>
      <c r="BD1070" s="28"/>
      <c r="BE1070" s="28"/>
      <c r="BF1070" s="28"/>
      <c r="BG1070" s="28"/>
      <c r="BH1070" s="28"/>
      <c r="BI1070" s="28"/>
      <c r="BJ1070" s="28"/>
      <c r="BK1070" s="28"/>
      <c r="BL1070" s="28"/>
      <c r="BM1070" s="28"/>
    </row>
    <row r="1071" spans="5:65" ht="15"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  <c r="AF1071" s="16"/>
      <c r="AG1071" s="16"/>
      <c r="AH1071" s="16"/>
      <c r="AI1071" s="16"/>
      <c r="AJ1071" s="16"/>
      <c r="AK1071" s="16"/>
      <c r="AL1071" s="16"/>
      <c r="AM1071" s="16"/>
      <c r="AN1071" s="16"/>
      <c r="AO1071" s="16"/>
      <c r="AP1071" s="16"/>
      <c r="AQ1071" s="16"/>
      <c r="AR1071" s="16"/>
      <c r="AS1071" s="16"/>
      <c r="AT1071" s="16"/>
      <c r="AU1071" s="16"/>
      <c r="AV1071" s="16"/>
      <c r="AW1071" s="16"/>
      <c r="AX1071" s="16"/>
      <c r="AY1071" s="16"/>
      <c r="AZ1071" s="28"/>
      <c r="BA1071" s="28"/>
      <c r="BB1071" s="28"/>
      <c r="BC1071" s="28"/>
      <c r="BD1071" s="28"/>
      <c r="BE1071" s="28"/>
      <c r="BF1071" s="28"/>
      <c r="BG1071" s="28"/>
      <c r="BH1071" s="28"/>
      <c r="BI1071" s="28"/>
      <c r="BJ1071" s="28"/>
      <c r="BK1071" s="28"/>
      <c r="BL1071" s="28"/>
      <c r="BM1071" s="28"/>
    </row>
    <row r="1072" spans="5:65" ht="15"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6"/>
      <c r="AF1072" s="16"/>
      <c r="AG1072" s="16"/>
      <c r="AH1072" s="16"/>
      <c r="AI1072" s="16"/>
      <c r="AJ1072" s="16"/>
      <c r="AK1072" s="16"/>
      <c r="AL1072" s="16"/>
      <c r="AM1072" s="16"/>
      <c r="AN1072" s="16"/>
      <c r="AO1072" s="16"/>
      <c r="AP1072" s="16"/>
      <c r="AQ1072" s="16"/>
      <c r="AR1072" s="16"/>
      <c r="AS1072" s="16"/>
      <c r="AT1072" s="16"/>
      <c r="AU1072" s="16"/>
      <c r="AV1072" s="16"/>
      <c r="AW1072" s="16"/>
      <c r="AX1072" s="16"/>
      <c r="AY1072" s="16"/>
      <c r="AZ1072" s="28"/>
      <c r="BA1072" s="28"/>
      <c r="BB1072" s="28"/>
      <c r="BC1072" s="28"/>
      <c r="BD1072" s="28"/>
      <c r="BE1072" s="28"/>
      <c r="BF1072" s="28"/>
      <c r="BG1072" s="28"/>
      <c r="BH1072" s="28"/>
      <c r="BI1072" s="28"/>
      <c r="BJ1072" s="28"/>
      <c r="BK1072" s="28"/>
      <c r="BL1072" s="28"/>
      <c r="BM1072" s="28"/>
    </row>
    <row r="1073" spans="5:65" ht="15"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6"/>
      <c r="AE1073" s="16"/>
      <c r="AF1073" s="16"/>
      <c r="AG1073" s="16"/>
      <c r="AH1073" s="16"/>
      <c r="AI1073" s="16"/>
      <c r="AJ1073" s="16"/>
      <c r="AK1073" s="16"/>
      <c r="AL1073" s="16"/>
      <c r="AM1073" s="16"/>
      <c r="AN1073" s="16"/>
      <c r="AO1073" s="16"/>
      <c r="AP1073" s="16"/>
      <c r="AQ1073" s="16"/>
      <c r="AR1073" s="16"/>
      <c r="AS1073" s="16"/>
      <c r="AT1073" s="16"/>
      <c r="AU1073" s="16"/>
      <c r="AV1073" s="16"/>
      <c r="AW1073" s="16"/>
      <c r="AX1073" s="16"/>
      <c r="AY1073" s="16"/>
      <c r="AZ1073" s="28"/>
      <c r="BA1073" s="28"/>
      <c r="BB1073" s="28"/>
      <c r="BC1073" s="28"/>
      <c r="BD1073" s="28"/>
      <c r="BE1073" s="28"/>
      <c r="BF1073" s="28"/>
      <c r="BG1073" s="28"/>
      <c r="BH1073" s="28"/>
      <c r="BI1073" s="28"/>
      <c r="BJ1073" s="28"/>
      <c r="BK1073" s="28"/>
      <c r="BL1073" s="28"/>
      <c r="BM1073" s="28"/>
    </row>
    <row r="1074" spans="5:65" ht="15"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6"/>
      <c r="AE1074" s="16"/>
      <c r="AF1074" s="16"/>
      <c r="AG1074" s="16"/>
      <c r="AH1074" s="16"/>
      <c r="AI1074" s="16"/>
      <c r="AJ1074" s="16"/>
      <c r="AK1074" s="16"/>
      <c r="AL1074" s="16"/>
      <c r="AM1074" s="16"/>
      <c r="AN1074" s="16"/>
      <c r="AO1074" s="16"/>
      <c r="AP1074" s="16"/>
      <c r="AQ1074" s="16"/>
      <c r="AR1074" s="16"/>
      <c r="AS1074" s="16"/>
      <c r="AT1074" s="16"/>
      <c r="AU1074" s="16"/>
      <c r="AV1074" s="16"/>
      <c r="AW1074" s="16"/>
      <c r="AX1074" s="16"/>
      <c r="AY1074" s="16"/>
      <c r="AZ1074" s="28"/>
      <c r="BA1074" s="28"/>
      <c r="BB1074" s="28"/>
      <c r="BC1074" s="28"/>
      <c r="BD1074" s="28"/>
      <c r="BE1074" s="28"/>
      <c r="BF1074" s="28"/>
      <c r="BG1074" s="28"/>
      <c r="BH1074" s="28"/>
      <c r="BI1074" s="28"/>
      <c r="BJ1074" s="28"/>
      <c r="BK1074" s="28"/>
      <c r="BL1074" s="28"/>
      <c r="BM1074" s="28"/>
    </row>
    <row r="1075" spans="5:65" ht="15"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  <c r="AF1075" s="16"/>
      <c r="AG1075" s="16"/>
      <c r="AH1075" s="16"/>
      <c r="AI1075" s="16"/>
      <c r="AJ1075" s="16"/>
      <c r="AK1075" s="16"/>
      <c r="AL1075" s="16"/>
      <c r="AM1075" s="16"/>
      <c r="AN1075" s="16"/>
      <c r="AO1075" s="16"/>
      <c r="AP1075" s="16"/>
      <c r="AQ1075" s="16"/>
      <c r="AR1075" s="16"/>
      <c r="AS1075" s="16"/>
      <c r="AT1075" s="16"/>
      <c r="AU1075" s="16"/>
      <c r="AV1075" s="16"/>
      <c r="AW1075" s="16"/>
      <c r="AX1075" s="16"/>
      <c r="AY1075" s="16"/>
      <c r="AZ1075" s="28"/>
      <c r="BA1075" s="28"/>
      <c r="BB1075" s="28"/>
      <c r="BC1075" s="28"/>
      <c r="BD1075" s="28"/>
      <c r="BE1075" s="28"/>
      <c r="BF1075" s="28"/>
      <c r="BG1075" s="28"/>
      <c r="BH1075" s="28"/>
      <c r="BI1075" s="28"/>
      <c r="BJ1075" s="28"/>
      <c r="BK1075" s="28"/>
      <c r="BL1075" s="28"/>
      <c r="BM1075" s="28"/>
    </row>
    <row r="1076" spans="5:65" ht="15"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6"/>
      <c r="AF1076" s="16"/>
      <c r="AG1076" s="16"/>
      <c r="AH1076" s="16"/>
      <c r="AI1076" s="16"/>
      <c r="AJ1076" s="16"/>
      <c r="AK1076" s="16"/>
      <c r="AL1076" s="16"/>
      <c r="AM1076" s="16"/>
      <c r="AN1076" s="16"/>
      <c r="AO1076" s="16"/>
      <c r="AP1076" s="16"/>
      <c r="AQ1076" s="16"/>
      <c r="AR1076" s="16"/>
      <c r="AS1076" s="16"/>
      <c r="AT1076" s="16"/>
      <c r="AU1076" s="16"/>
      <c r="AV1076" s="16"/>
      <c r="AW1076" s="16"/>
      <c r="AX1076" s="16"/>
      <c r="AY1076" s="16"/>
      <c r="AZ1076" s="28"/>
      <c r="BA1076" s="28"/>
      <c r="BB1076" s="28"/>
      <c r="BC1076" s="28"/>
      <c r="BD1076" s="28"/>
      <c r="BE1076" s="28"/>
      <c r="BF1076" s="28"/>
      <c r="BG1076" s="28"/>
      <c r="BH1076" s="28"/>
      <c r="BI1076" s="28"/>
      <c r="BJ1076" s="28"/>
      <c r="BK1076" s="28"/>
      <c r="BL1076" s="28"/>
      <c r="BM1076" s="28"/>
    </row>
    <row r="1077" spans="5:65" ht="15"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  <c r="AF1077" s="16"/>
      <c r="AG1077" s="16"/>
      <c r="AH1077" s="16"/>
      <c r="AI1077" s="16"/>
      <c r="AJ1077" s="16"/>
      <c r="AK1077" s="16"/>
      <c r="AL1077" s="16"/>
      <c r="AM1077" s="16"/>
      <c r="AN1077" s="16"/>
      <c r="AO1077" s="16"/>
      <c r="AP1077" s="16"/>
      <c r="AQ1077" s="16"/>
      <c r="AR1077" s="16"/>
      <c r="AS1077" s="16"/>
      <c r="AT1077" s="16"/>
      <c r="AU1077" s="16"/>
      <c r="AV1077" s="16"/>
      <c r="AW1077" s="16"/>
      <c r="AX1077" s="16"/>
      <c r="AY1077" s="16"/>
      <c r="AZ1077" s="28"/>
      <c r="BA1077" s="28"/>
      <c r="BB1077" s="28"/>
      <c r="BC1077" s="28"/>
      <c r="BD1077" s="28"/>
      <c r="BE1077" s="28"/>
      <c r="BF1077" s="28"/>
      <c r="BG1077" s="28"/>
      <c r="BH1077" s="28"/>
      <c r="BI1077" s="28"/>
      <c r="BJ1077" s="28"/>
      <c r="BK1077" s="28"/>
      <c r="BL1077" s="28"/>
      <c r="BM1077" s="28"/>
    </row>
    <row r="1078" spans="5:65" ht="15"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6"/>
      <c r="AF1078" s="16"/>
      <c r="AG1078" s="16"/>
      <c r="AH1078" s="16"/>
      <c r="AI1078" s="16"/>
      <c r="AJ1078" s="16"/>
      <c r="AK1078" s="16"/>
      <c r="AL1078" s="16"/>
      <c r="AM1078" s="16"/>
      <c r="AN1078" s="16"/>
      <c r="AO1078" s="16"/>
      <c r="AP1078" s="16"/>
      <c r="AQ1078" s="16"/>
      <c r="AR1078" s="16"/>
      <c r="AS1078" s="16"/>
      <c r="AT1078" s="16"/>
      <c r="AU1078" s="16"/>
      <c r="AV1078" s="16"/>
      <c r="AW1078" s="16"/>
      <c r="AX1078" s="16"/>
      <c r="AY1078" s="16"/>
      <c r="AZ1078" s="28"/>
      <c r="BA1078" s="28"/>
      <c r="BB1078" s="28"/>
      <c r="BC1078" s="28"/>
      <c r="BD1078" s="28"/>
      <c r="BE1078" s="28"/>
      <c r="BF1078" s="28"/>
      <c r="BG1078" s="28"/>
      <c r="BH1078" s="28"/>
      <c r="BI1078" s="28"/>
      <c r="BJ1078" s="28"/>
      <c r="BK1078" s="28"/>
      <c r="BL1078" s="28"/>
      <c r="BM1078" s="28"/>
    </row>
    <row r="1079" spans="5:65" ht="15"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6"/>
      <c r="AF1079" s="16"/>
      <c r="AG1079" s="16"/>
      <c r="AH1079" s="16"/>
      <c r="AI1079" s="16"/>
      <c r="AJ1079" s="16"/>
      <c r="AK1079" s="16"/>
      <c r="AL1079" s="16"/>
      <c r="AM1079" s="16"/>
      <c r="AN1079" s="16"/>
      <c r="AO1079" s="16"/>
      <c r="AP1079" s="16"/>
      <c r="AQ1079" s="16"/>
      <c r="AR1079" s="16"/>
      <c r="AS1079" s="16"/>
      <c r="AT1079" s="16"/>
      <c r="AU1079" s="16"/>
      <c r="AV1079" s="16"/>
      <c r="AW1079" s="16"/>
      <c r="AX1079" s="16"/>
      <c r="AY1079" s="16"/>
      <c r="AZ1079" s="28"/>
      <c r="BA1079" s="28"/>
      <c r="BB1079" s="28"/>
      <c r="BC1079" s="28"/>
      <c r="BD1079" s="28"/>
      <c r="BE1079" s="28"/>
      <c r="BF1079" s="28"/>
      <c r="BG1079" s="28"/>
      <c r="BH1079" s="28"/>
      <c r="BI1079" s="28"/>
      <c r="BJ1079" s="28"/>
      <c r="BK1079" s="28"/>
      <c r="BL1079" s="28"/>
      <c r="BM1079" s="28"/>
    </row>
    <row r="1080" spans="5:65" ht="15"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F1080" s="16"/>
      <c r="AG1080" s="16"/>
      <c r="AH1080" s="16"/>
      <c r="AI1080" s="16"/>
      <c r="AJ1080" s="16"/>
      <c r="AK1080" s="16"/>
      <c r="AL1080" s="16"/>
      <c r="AM1080" s="16"/>
      <c r="AN1080" s="16"/>
      <c r="AO1080" s="16"/>
      <c r="AP1080" s="16"/>
      <c r="AQ1080" s="16"/>
      <c r="AR1080" s="16"/>
      <c r="AS1080" s="16"/>
      <c r="AT1080" s="16"/>
      <c r="AU1080" s="16"/>
      <c r="AV1080" s="16"/>
      <c r="AW1080" s="16"/>
      <c r="AX1080" s="16"/>
      <c r="AY1080" s="16"/>
      <c r="AZ1080" s="28"/>
      <c r="BA1080" s="28"/>
      <c r="BB1080" s="28"/>
      <c r="BC1080" s="28"/>
      <c r="BD1080" s="28"/>
      <c r="BE1080" s="28"/>
      <c r="BF1080" s="28"/>
      <c r="BG1080" s="28"/>
      <c r="BH1080" s="28"/>
      <c r="BI1080" s="28"/>
      <c r="BJ1080" s="28"/>
      <c r="BK1080" s="28"/>
      <c r="BL1080" s="28"/>
      <c r="BM1080" s="28"/>
    </row>
    <row r="1081" spans="5:65" ht="15"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  <c r="AF1081" s="16"/>
      <c r="AG1081" s="16"/>
      <c r="AH1081" s="16"/>
      <c r="AI1081" s="16"/>
      <c r="AJ1081" s="16"/>
      <c r="AK1081" s="16"/>
      <c r="AL1081" s="16"/>
      <c r="AM1081" s="16"/>
      <c r="AN1081" s="16"/>
      <c r="AO1081" s="16"/>
      <c r="AP1081" s="16"/>
      <c r="AQ1081" s="16"/>
      <c r="AR1081" s="16"/>
      <c r="AS1081" s="16"/>
      <c r="AT1081" s="16"/>
      <c r="AU1081" s="16"/>
      <c r="AV1081" s="16"/>
      <c r="AW1081" s="16"/>
      <c r="AX1081" s="16"/>
      <c r="AY1081" s="16"/>
      <c r="AZ1081" s="28"/>
      <c r="BA1081" s="28"/>
      <c r="BB1081" s="28"/>
      <c r="BC1081" s="28"/>
      <c r="BD1081" s="28"/>
      <c r="BE1081" s="28"/>
      <c r="BF1081" s="28"/>
      <c r="BG1081" s="28"/>
      <c r="BH1081" s="28"/>
      <c r="BI1081" s="28"/>
      <c r="BJ1081" s="28"/>
      <c r="BK1081" s="28"/>
      <c r="BL1081" s="28"/>
      <c r="BM1081" s="28"/>
    </row>
    <row r="1082" spans="5:65" ht="15"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6"/>
      <c r="AF1082" s="16"/>
      <c r="AG1082" s="16"/>
      <c r="AH1082" s="16"/>
      <c r="AI1082" s="16"/>
      <c r="AJ1082" s="16"/>
      <c r="AK1082" s="16"/>
      <c r="AL1082" s="16"/>
      <c r="AM1082" s="16"/>
      <c r="AN1082" s="16"/>
      <c r="AO1082" s="16"/>
      <c r="AP1082" s="16"/>
      <c r="AQ1082" s="16"/>
      <c r="AR1082" s="16"/>
      <c r="AS1082" s="16"/>
      <c r="AT1082" s="16"/>
      <c r="AU1082" s="16"/>
      <c r="AV1082" s="16"/>
      <c r="AW1082" s="16"/>
      <c r="AX1082" s="16"/>
      <c r="AY1082" s="16"/>
      <c r="AZ1082" s="28"/>
      <c r="BA1082" s="28"/>
      <c r="BB1082" s="28"/>
      <c r="BC1082" s="28"/>
      <c r="BD1082" s="28"/>
      <c r="BE1082" s="28"/>
      <c r="BF1082" s="28"/>
      <c r="BG1082" s="28"/>
      <c r="BH1082" s="28"/>
      <c r="BI1082" s="28"/>
      <c r="BJ1082" s="28"/>
      <c r="BK1082" s="28"/>
      <c r="BL1082" s="28"/>
      <c r="BM1082" s="28"/>
    </row>
    <row r="1083" spans="5:65" ht="15"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F1083" s="16"/>
      <c r="AG1083" s="16"/>
      <c r="AH1083" s="16"/>
      <c r="AI1083" s="16"/>
      <c r="AJ1083" s="16"/>
      <c r="AK1083" s="16"/>
      <c r="AL1083" s="16"/>
      <c r="AM1083" s="16"/>
      <c r="AN1083" s="16"/>
      <c r="AO1083" s="16"/>
      <c r="AP1083" s="16"/>
      <c r="AQ1083" s="16"/>
      <c r="AR1083" s="16"/>
      <c r="AS1083" s="16"/>
      <c r="AT1083" s="16"/>
      <c r="AU1083" s="16"/>
      <c r="AV1083" s="16"/>
      <c r="AW1083" s="16"/>
      <c r="AX1083" s="16"/>
      <c r="AY1083" s="16"/>
      <c r="AZ1083" s="28"/>
      <c r="BA1083" s="28"/>
      <c r="BB1083" s="28"/>
      <c r="BC1083" s="28"/>
      <c r="BD1083" s="28"/>
      <c r="BE1083" s="28"/>
      <c r="BF1083" s="28"/>
      <c r="BG1083" s="28"/>
      <c r="BH1083" s="28"/>
      <c r="BI1083" s="28"/>
      <c r="BJ1083" s="28"/>
      <c r="BK1083" s="28"/>
      <c r="BL1083" s="28"/>
      <c r="BM1083" s="28"/>
    </row>
    <row r="1084" spans="5:65" ht="15"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6"/>
      <c r="AE1084" s="16"/>
      <c r="AF1084" s="16"/>
      <c r="AG1084" s="16"/>
      <c r="AH1084" s="16"/>
      <c r="AI1084" s="16"/>
      <c r="AJ1084" s="16"/>
      <c r="AK1084" s="16"/>
      <c r="AL1084" s="16"/>
      <c r="AM1084" s="16"/>
      <c r="AN1084" s="16"/>
      <c r="AO1084" s="16"/>
      <c r="AP1084" s="16"/>
      <c r="AQ1084" s="16"/>
      <c r="AR1084" s="16"/>
      <c r="AS1084" s="16"/>
      <c r="AT1084" s="16"/>
      <c r="AU1084" s="16"/>
      <c r="AV1084" s="16"/>
      <c r="AW1084" s="16"/>
      <c r="AX1084" s="16"/>
      <c r="AY1084" s="16"/>
      <c r="AZ1084" s="28"/>
      <c r="BA1084" s="28"/>
      <c r="BB1084" s="28"/>
      <c r="BC1084" s="28"/>
      <c r="BD1084" s="28"/>
      <c r="BE1084" s="28"/>
      <c r="BF1084" s="28"/>
      <c r="BG1084" s="28"/>
      <c r="BH1084" s="28"/>
      <c r="BI1084" s="28"/>
      <c r="BJ1084" s="28"/>
      <c r="BK1084" s="28"/>
      <c r="BL1084" s="28"/>
      <c r="BM1084" s="28"/>
    </row>
    <row r="1085" spans="5:65" ht="15"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6"/>
      <c r="AE1085" s="16"/>
      <c r="AF1085" s="16"/>
      <c r="AG1085" s="16"/>
      <c r="AH1085" s="16"/>
      <c r="AI1085" s="16"/>
      <c r="AJ1085" s="16"/>
      <c r="AK1085" s="16"/>
      <c r="AL1085" s="16"/>
      <c r="AM1085" s="16"/>
      <c r="AN1085" s="16"/>
      <c r="AO1085" s="16"/>
      <c r="AP1085" s="16"/>
      <c r="AQ1085" s="16"/>
      <c r="AR1085" s="16"/>
      <c r="AS1085" s="16"/>
      <c r="AT1085" s="16"/>
      <c r="AU1085" s="16"/>
      <c r="AV1085" s="16"/>
      <c r="AW1085" s="16"/>
      <c r="AX1085" s="16"/>
      <c r="AY1085" s="16"/>
      <c r="AZ1085" s="28"/>
      <c r="BA1085" s="28"/>
      <c r="BB1085" s="28"/>
      <c r="BC1085" s="28"/>
      <c r="BD1085" s="28"/>
      <c r="BE1085" s="28"/>
      <c r="BF1085" s="28"/>
      <c r="BG1085" s="28"/>
      <c r="BH1085" s="28"/>
      <c r="BI1085" s="28"/>
      <c r="BJ1085" s="28"/>
      <c r="BK1085" s="28"/>
      <c r="BL1085" s="28"/>
      <c r="BM1085" s="28"/>
    </row>
    <row r="1086" spans="5:65" ht="15"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  <c r="AF1086" s="16"/>
      <c r="AG1086" s="16"/>
      <c r="AH1086" s="16"/>
      <c r="AI1086" s="16"/>
      <c r="AJ1086" s="16"/>
      <c r="AK1086" s="16"/>
      <c r="AL1086" s="16"/>
      <c r="AM1086" s="16"/>
      <c r="AN1086" s="16"/>
      <c r="AO1086" s="16"/>
      <c r="AP1086" s="16"/>
      <c r="AQ1086" s="16"/>
      <c r="AR1086" s="16"/>
      <c r="AS1086" s="16"/>
      <c r="AT1086" s="16"/>
      <c r="AU1086" s="16"/>
      <c r="AV1086" s="16"/>
      <c r="AW1086" s="16"/>
      <c r="AX1086" s="16"/>
      <c r="AY1086" s="16"/>
      <c r="AZ1086" s="28"/>
      <c r="BA1086" s="28"/>
      <c r="BB1086" s="28"/>
      <c r="BC1086" s="28"/>
      <c r="BD1086" s="28"/>
      <c r="BE1086" s="28"/>
      <c r="BF1086" s="28"/>
      <c r="BG1086" s="28"/>
      <c r="BH1086" s="28"/>
      <c r="BI1086" s="28"/>
      <c r="BJ1086" s="28"/>
      <c r="BK1086" s="28"/>
      <c r="BL1086" s="28"/>
      <c r="BM1086" s="28"/>
    </row>
    <row r="1087" spans="5:65" ht="15"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6"/>
      <c r="AE1087" s="16"/>
      <c r="AF1087" s="16"/>
      <c r="AG1087" s="16"/>
      <c r="AH1087" s="16"/>
      <c r="AI1087" s="16"/>
      <c r="AJ1087" s="16"/>
      <c r="AK1087" s="16"/>
      <c r="AL1087" s="16"/>
      <c r="AM1087" s="16"/>
      <c r="AN1087" s="16"/>
      <c r="AO1087" s="16"/>
      <c r="AP1087" s="16"/>
      <c r="AQ1087" s="16"/>
      <c r="AR1087" s="16"/>
      <c r="AS1087" s="16"/>
      <c r="AT1087" s="16"/>
      <c r="AU1087" s="16"/>
      <c r="AV1087" s="16"/>
      <c r="AW1087" s="16"/>
      <c r="AX1087" s="16"/>
      <c r="AY1087" s="16"/>
      <c r="AZ1087" s="28"/>
      <c r="BA1087" s="28"/>
      <c r="BB1087" s="28"/>
      <c r="BC1087" s="28"/>
      <c r="BD1087" s="28"/>
      <c r="BE1087" s="28"/>
      <c r="BF1087" s="28"/>
      <c r="BG1087" s="28"/>
      <c r="BH1087" s="28"/>
      <c r="BI1087" s="28"/>
      <c r="BJ1087" s="28"/>
      <c r="BK1087" s="28"/>
      <c r="BL1087" s="28"/>
      <c r="BM1087" s="28"/>
    </row>
    <row r="1088" spans="5:65" ht="15"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6"/>
      <c r="AF1088" s="16"/>
      <c r="AG1088" s="16"/>
      <c r="AH1088" s="16"/>
      <c r="AI1088" s="16"/>
      <c r="AJ1088" s="16"/>
      <c r="AK1088" s="16"/>
      <c r="AL1088" s="16"/>
      <c r="AM1088" s="16"/>
      <c r="AN1088" s="16"/>
      <c r="AO1088" s="16"/>
      <c r="AP1088" s="16"/>
      <c r="AQ1088" s="16"/>
      <c r="AR1088" s="16"/>
      <c r="AS1088" s="16"/>
      <c r="AT1088" s="16"/>
      <c r="AU1088" s="16"/>
      <c r="AV1088" s="16"/>
      <c r="AW1088" s="16"/>
      <c r="AX1088" s="16"/>
      <c r="AY1088" s="16"/>
      <c r="AZ1088" s="28"/>
      <c r="BA1088" s="28"/>
      <c r="BB1088" s="28"/>
      <c r="BC1088" s="28"/>
      <c r="BD1088" s="28"/>
      <c r="BE1088" s="28"/>
      <c r="BF1088" s="28"/>
      <c r="BG1088" s="28"/>
      <c r="BH1088" s="28"/>
      <c r="BI1088" s="28"/>
      <c r="BJ1088" s="28"/>
      <c r="BK1088" s="28"/>
      <c r="BL1088" s="28"/>
      <c r="BM1088" s="28"/>
    </row>
    <row r="1089" spans="5:65" ht="15"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  <c r="AF1089" s="16"/>
      <c r="AG1089" s="16"/>
      <c r="AH1089" s="16"/>
      <c r="AI1089" s="16"/>
      <c r="AJ1089" s="16"/>
      <c r="AK1089" s="16"/>
      <c r="AL1089" s="16"/>
      <c r="AM1089" s="16"/>
      <c r="AN1089" s="16"/>
      <c r="AO1089" s="16"/>
      <c r="AP1089" s="16"/>
      <c r="AQ1089" s="16"/>
      <c r="AR1089" s="16"/>
      <c r="AS1089" s="16"/>
      <c r="AT1089" s="16"/>
      <c r="AU1089" s="16"/>
      <c r="AV1089" s="16"/>
      <c r="AW1089" s="16"/>
      <c r="AX1089" s="16"/>
      <c r="AY1089" s="16"/>
      <c r="AZ1089" s="28"/>
      <c r="BA1089" s="28"/>
      <c r="BB1089" s="28"/>
      <c r="BC1089" s="28"/>
      <c r="BD1089" s="28"/>
      <c r="BE1089" s="28"/>
      <c r="BF1089" s="28"/>
      <c r="BG1089" s="28"/>
      <c r="BH1089" s="28"/>
      <c r="BI1089" s="28"/>
      <c r="BJ1089" s="28"/>
      <c r="BK1089" s="28"/>
      <c r="BL1089" s="28"/>
      <c r="BM1089" s="28"/>
    </row>
    <row r="1090" spans="5:65" ht="15"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6"/>
      <c r="AF1090" s="16"/>
      <c r="AG1090" s="16"/>
      <c r="AH1090" s="16"/>
      <c r="AI1090" s="16"/>
      <c r="AJ1090" s="16"/>
      <c r="AK1090" s="16"/>
      <c r="AL1090" s="16"/>
      <c r="AM1090" s="16"/>
      <c r="AN1090" s="16"/>
      <c r="AO1090" s="16"/>
      <c r="AP1090" s="16"/>
      <c r="AQ1090" s="16"/>
      <c r="AR1090" s="16"/>
      <c r="AS1090" s="16"/>
      <c r="AT1090" s="16"/>
      <c r="AU1090" s="16"/>
      <c r="AV1090" s="16"/>
      <c r="AW1090" s="16"/>
      <c r="AX1090" s="16"/>
      <c r="AY1090" s="16"/>
      <c r="AZ1090" s="28"/>
      <c r="BA1090" s="28"/>
      <c r="BB1090" s="28"/>
      <c r="BC1090" s="28"/>
      <c r="BD1090" s="28"/>
      <c r="BE1090" s="28"/>
      <c r="BF1090" s="28"/>
      <c r="BG1090" s="28"/>
      <c r="BH1090" s="28"/>
      <c r="BI1090" s="28"/>
      <c r="BJ1090" s="28"/>
      <c r="BK1090" s="28"/>
      <c r="BL1090" s="28"/>
      <c r="BM1090" s="28"/>
    </row>
    <row r="1091" spans="5:65" ht="15"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16"/>
      <c r="AF1091" s="16"/>
      <c r="AG1091" s="16"/>
      <c r="AH1091" s="16"/>
      <c r="AI1091" s="16"/>
      <c r="AJ1091" s="16"/>
      <c r="AK1091" s="16"/>
      <c r="AL1091" s="16"/>
      <c r="AM1091" s="16"/>
      <c r="AN1091" s="16"/>
      <c r="AO1091" s="16"/>
      <c r="AP1091" s="16"/>
      <c r="AQ1091" s="16"/>
      <c r="AR1091" s="16"/>
      <c r="AS1091" s="16"/>
      <c r="AT1091" s="16"/>
      <c r="AU1091" s="16"/>
      <c r="AV1091" s="16"/>
      <c r="AW1091" s="16"/>
      <c r="AX1091" s="16"/>
      <c r="AY1091" s="16"/>
      <c r="AZ1091" s="28"/>
      <c r="BA1091" s="28"/>
      <c r="BB1091" s="28"/>
      <c r="BC1091" s="28"/>
      <c r="BD1091" s="28"/>
      <c r="BE1091" s="28"/>
      <c r="BF1091" s="28"/>
      <c r="BG1091" s="28"/>
      <c r="BH1091" s="28"/>
      <c r="BI1091" s="28"/>
      <c r="BJ1091" s="28"/>
      <c r="BK1091" s="28"/>
      <c r="BL1091" s="28"/>
      <c r="BM1091" s="28"/>
    </row>
    <row r="1092" spans="5:65" ht="15"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F1092" s="16"/>
      <c r="AG1092" s="16"/>
      <c r="AH1092" s="16"/>
      <c r="AI1092" s="16"/>
      <c r="AJ1092" s="16"/>
      <c r="AK1092" s="16"/>
      <c r="AL1092" s="16"/>
      <c r="AM1092" s="16"/>
      <c r="AN1092" s="16"/>
      <c r="AO1092" s="16"/>
      <c r="AP1092" s="16"/>
      <c r="AQ1092" s="16"/>
      <c r="AR1092" s="16"/>
      <c r="AS1092" s="16"/>
      <c r="AT1092" s="16"/>
      <c r="AU1092" s="16"/>
      <c r="AV1092" s="16"/>
      <c r="AW1092" s="16"/>
      <c r="AX1092" s="16"/>
      <c r="AY1092" s="16"/>
      <c r="AZ1092" s="28"/>
      <c r="BA1092" s="28"/>
      <c r="BB1092" s="28"/>
      <c r="BC1092" s="28"/>
      <c r="BD1092" s="28"/>
      <c r="BE1092" s="28"/>
      <c r="BF1092" s="28"/>
      <c r="BG1092" s="28"/>
      <c r="BH1092" s="28"/>
      <c r="BI1092" s="28"/>
      <c r="BJ1092" s="28"/>
      <c r="BK1092" s="28"/>
      <c r="BL1092" s="28"/>
      <c r="BM1092" s="28"/>
    </row>
    <row r="1093" spans="5:65" ht="15"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  <c r="AD1093" s="16"/>
      <c r="AE1093" s="16"/>
      <c r="AF1093" s="16"/>
      <c r="AG1093" s="16"/>
      <c r="AH1093" s="16"/>
      <c r="AI1093" s="16"/>
      <c r="AJ1093" s="16"/>
      <c r="AK1093" s="16"/>
      <c r="AL1093" s="16"/>
      <c r="AM1093" s="16"/>
      <c r="AN1093" s="16"/>
      <c r="AO1093" s="16"/>
      <c r="AP1093" s="16"/>
      <c r="AQ1093" s="16"/>
      <c r="AR1093" s="16"/>
      <c r="AS1093" s="16"/>
      <c r="AT1093" s="16"/>
      <c r="AU1093" s="16"/>
      <c r="AV1093" s="16"/>
      <c r="AW1093" s="16"/>
      <c r="AX1093" s="16"/>
      <c r="AY1093" s="16"/>
      <c r="AZ1093" s="28"/>
      <c r="BA1093" s="28"/>
      <c r="BB1093" s="28"/>
      <c r="BC1093" s="28"/>
      <c r="BD1093" s="28"/>
      <c r="BE1093" s="28"/>
      <c r="BF1093" s="28"/>
      <c r="BG1093" s="28"/>
      <c r="BH1093" s="28"/>
      <c r="BI1093" s="28"/>
      <c r="BJ1093" s="28"/>
      <c r="BK1093" s="28"/>
      <c r="BL1093" s="28"/>
      <c r="BM1093" s="28"/>
    </row>
    <row r="1094" spans="5:65" ht="15"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6"/>
      <c r="AE1094" s="16"/>
      <c r="AF1094" s="16"/>
      <c r="AG1094" s="16"/>
      <c r="AH1094" s="16"/>
      <c r="AI1094" s="16"/>
      <c r="AJ1094" s="16"/>
      <c r="AK1094" s="16"/>
      <c r="AL1094" s="16"/>
      <c r="AM1094" s="16"/>
      <c r="AN1094" s="16"/>
      <c r="AO1094" s="16"/>
      <c r="AP1094" s="16"/>
      <c r="AQ1094" s="16"/>
      <c r="AR1094" s="16"/>
      <c r="AS1094" s="16"/>
      <c r="AT1094" s="16"/>
      <c r="AU1094" s="16"/>
      <c r="AV1094" s="16"/>
      <c r="AW1094" s="16"/>
      <c r="AX1094" s="16"/>
      <c r="AY1094" s="16"/>
      <c r="AZ1094" s="28"/>
      <c r="BA1094" s="28"/>
      <c r="BB1094" s="28"/>
      <c r="BC1094" s="28"/>
      <c r="BD1094" s="28"/>
      <c r="BE1094" s="28"/>
      <c r="BF1094" s="28"/>
      <c r="BG1094" s="28"/>
      <c r="BH1094" s="28"/>
      <c r="BI1094" s="28"/>
      <c r="BJ1094" s="28"/>
      <c r="BK1094" s="28"/>
      <c r="BL1094" s="28"/>
      <c r="BM1094" s="28"/>
    </row>
    <row r="1095" spans="5:65" ht="15"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6"/>
      <c r="AF1095" s="16"/>
      <c r="AG1095" s="16"/>
      <c r="AH1095" s="16"/>
      <c r="AI1095" s="16"/>
      <c r="AJ1095" s="16"/>
      <c r="AK1095" s="16"/>
      <c r="AL1095" s="16"/>
      <c r="AM1095" s="16"/>
      <c r="AN1095" s="16"/>
      <c r="AO1095" s="16"/>
      <c r="AP1095" s="16"/>
      <c r="AQ1095" s="16"/>
      <c r="AR1095" s="16"/>
      <c r="AS1095" s="16"/>
      <c r="AT1095" s="16"/>
      <c r="AU1095" s="16"/>
      <c r="AV1095" s="16"/>
      <c r="AW1095" s="16"/>
      <c r="AX1095" s="16"/>
      <c r="AY1095" s="16"/>
      <c r="AZ1095" s="28"/>
      <c r="BA1095" s="28"/>
      <c r="BB1095" s="28"/>
      <c r="BC1095" s="28"/>
      <c r="BD1095" s="28"/>
      <c r="BE1095" s="28"/>
      <c r="BF1095" s="28"/>
      <c r="BG1095" s="28"/>
      <c r="BH1095" s="28"/>
      <c r="BI1095" s="28"/>
      <c r="BJ1095" s="28"/>
      <c r="BK1095" s="28"/>
      <c r="BL1095" s="28"/>
      <c r="BM1095" s="28"/>
    </row>
    <row r="1096" spans="5:65" ht="15"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  <c r="AD1096" s="16"/>
      <c r="AE1096" s="16"/>
      <c r="AF1096" s="16"/>
      <c r="AG1096" s="16"/>
      <c r="AH1096" s="16"/>
      <c r="AI1096" s="16"/>
      <c r="AJ1096" s="16"/>
      <c r="AK1096" s="16"/>
      <c r="AL1096" s="16"/>
      <c r="AM1096" s="16"/>
      <c r="AN1096" s="16"/>
      <c r="AO1096" s="16"/>
      <c r="AP1096" s="16"/>
      <c r="AQ1096" s="16"/>
      <c r="AR1096" s="16"/>
      <c r="AS1096" s="16"/>
      <c r="AT1096" s="16"/>
      <c r="AU1096" s="16"/>
      <c r="AV1096" s="16"/>
      <c r="AW1096" s="16"/>
      <c r="AX1096" s="16"/>
      <c r="AY1096" s="16"/>
      <c r="AZ1096" s="28"/>
      <c r="BA1096" s="28"/>
      <c r="BB1096" s="28"/>
      <c r="BC1096" s="28"/>
      <c r="BD1096" s="28"/>
      <c r="BE1096" s="28"/>
      <c r="BF1096" s="28"/>
      <c r="BG1096" s="28"/>
      <c r="BH1096" s="28"/>
      <c r="BI1096" s="28"/>
      <c r="BJ1096" s="28"/>
      <c r="BK1096" s="28"/>
      <c r="BL1096" s="28"/>
      <c r="BM1096" s="28"/>
    </row>
    <row r="1097" spans="5:65" ht="15"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6"/>
      <c r="AE1097" s="16"/>
      <c r="AF1097" s="16"/>
      <c r="AG1097" s="16"/>
      <c r="AH1097" s="16"/>
      <c r="AI1097" s="16"/>
      <c r="AJ1097" s="16"/>
      <c r="AK1097" s="16"/>
      <c r="AL1097" s="16"/>
      <c r="AM1097" s="16"/>
      <c r="AN1097" s="16"/>
      <c r="AO1097" s="16"/>
      <c r="AP1097" s="16"/>
      <c r="AQ1097" s="16"/>
      <c r="AR1097" s="16"/>
      <c r="AS1097" s="16"/>
      <c r="AT1097" s="16"/>
      <c r="AU1097" s="16"/>
      <c r="AV1097" s="16"/>
      <c r="AW1097" s="16"/>
      <c r="AX1097" s="16"/>
      <c r="AY1097" s="16"/>
      <c r="AZ1097" s="28"/>
      <c r="BA1097" s="28"/>
      <c r="BB1097" s="28"/>
      <c r="BC1097" s="28"/>
      <c r="BD1097" s="28"/>
      <c r="BE1097" s="28"/>
      <c r="BF1097" s="28"/>
      <c r="BG1097" s="28"/>
      <c r="BH1097" s="28"/>
      <c r="BI1097" s="28"/>
      <c r="BJ1097" s="28"/>
      <c r="BK1097" s="28"/>
      <c r="BL1097" s="28"/>
      <c r="BM1097" s="28"/>
    </row>
    <row r="1098" spans="5:65" ht="15"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6"/>
      <c r="AF1098" s="16"/>
      <c r="AG1098" s="16"/>
      <c r="AH1098" s="16"/>
      <c r="AI1098" s="16"/>
      <c r="AJ1098" s="16"/>
      <c r="AK1098" s="16"/>
      <c r="AL1098" s="16"/>
      <c r="AM1098" s="16"/>
      <c r="AN1098" s="16"/>
      <c r="AO1098" s="16"/>
      <c r="AP1098" s="16"/>
      <c r="AQ1098" s="16"/>
      <c r="AR1098" s="16"/>
      <c r="AS1098" s="16"/>
      <c r="AT1098" s="16"/>
      <c r="AU1098" s="16"/>
      <c r="AV1098" s="16"/>
      <c r="AW1098" s="16"/>
      <c r="AX1098" s="16"/>
      <c r="AY1098" s="16"/>
      <c r="AZ1098" s="28"/>
      <c r="BA1098" s="28"/>
      <c r="BB1098" s="28"/>
      <c r="BC1098" s="28"/>
      <c r="BD1098" s="28"/>
      <c r="BE1098" s="28"/>
      <c r="BF1098" s="28"/>
      <c r="BG1098" s="28"/>
      <c r="BH1098" s="28"/>
      <c r="BI1098" s="28"/>
      <c r="BJ1098" s="28"/>
      <c r="BK1098" s="28"/>
      <c r="BL1098" s="28"/>
      <c r="BM1098" s="28"/>
    </row>
    <row r="1099" spans="5:65" ht="15"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  <c r="AD1099" s="16"/>
      <c r="AE1099" s="16"/>
      <c r="AF1099" s="16"/>
      <c r="AG1099" s="16"/>
      <c r="AH1099" s="16"/>
      <c r="AI1099" s="16"/>
      <c r="AJ1099" s="16"/>
      <c r="AK1099" s="16"/>
      <c r="AL1099" s="16"/>
      <c r="AM1099" s="16"/>
      <c r="AN1099" s="16"/>
      <c r="AO1099" s="16"/>
      <c r="AP1099" s="16"/>
      <c r="AQ1099" s="16"/>
      <c r="AR1099" s="16"/>
      <c r="AS1099" s="16"/>
      <c r="AT1099" s="16"/>
      <c r="AU1099" s="16"/>
      <c r="AV1099" s="16"/>
      <c r="AW1099" s="16"/>
      <c r="AX1099" s="16"/>
      <c r="AY1099" s="16"/>
      <c r="AZ1099" s="28"/>
      <c r="BA1099" s="28"/>
      <c r="BB1099" s="28"/>
      <c r="BC1099" s="28"/>
      <c r="BD1099" s="28"/>
      <c r="BE1099" s="28"/>
      <c r="BF1099" s="28"/>
      <c r="BG1099" s="28"/>
      <c r="BH1099" s="28"/>
      <c r="BI1099" s="28"/>
      <c r="BJ1099" s="28"/>
      <c r="BK1099" s="28"/>
      <c r="BL1099" s="28"/>
      <c r="BM1099" s="28"/>
    </row>
    <row r="1100" spans="5:65" ht="15"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  <c r="AD1100" s="16"/>
      <c r="AE1100" s="16"/>
      <c r="AF1100" s="16"/>
      <c r="AG1100" s="16"/>
      <c r="AH1100" s="16"/>
      <c r="AI1100" s="16"/>
      <c r="AJ1100" s="16"/>
      <c r="AK1100" s="16"/>
      <c r="AL1100" s="16"/>
      <c r="AM1100" s="16"/>
      <c r="AN1100" s="16"/>
      <c r="AO1100" s="16"/>
      <c r="AP1100" s="16"/>
      <c r="AQ1100" s="16"/>
      <c r="AR1100" s="16"/>
      <c r="AS1100" s="16"/>
      <c r="AT1100" s="16"/>
      <c r="AU1100" s="16"/>
      <c r="AV1100" s="16"/>
      <c r="AW1100" s="16"/>
      <c r="AX1100" s="16"/>
      <c r="AY1100" s="16"/>
      <c r="AZ1100" s="28"/>
      <c r="BA1100" s="28"/>
      <c r="BB1100" s="28"/>
      <c r="BC1100" s="28"/>
      <c r="BD1100" s="28"/>
      <c r="BE1100" s="28"/>
      <c r="BF1100" s="28"/>
      <c r="BG1100" s="28"/>
      <c r="BH1100" s="28"/>
      <c r="BI1100" s="28"/>
      <c r="BJ1100" s="28"/>
      <c r="BK1100" s="28"/>
      <c r="BL1100" s="28"/>
      <c r="BM1100" s="28"/>
    </row>
    <row r="1101" spans="5:65" ht="15"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  <c r="AD1101" s="16"/>
      <c r="AE1101" s="16"/>
      <c r="AF1101" s="16"/>
      <c r="AG1101" s="16"/>
      <c r="AH1101" s="16"/>
      <c r="AI1101" s="16"/>
      <c r="AJ1101" s="16"/>
      <c r="AK1101" s="16"/>
      <c r="AL1101" s="16"/>
      <c r="AM1101" s="16"/>
      <c r="AN1101" s="16"/>
      <c r="AO1101" s="16"/>
      <c r="AP1101" s="16"/>
      <c r="AQ1101" s="16"/>
      <c r="AR1101" s="16"/>
      <c r="AS1101" s="16"/>
      <c r="AT1101" s="16"/>
      <c r="AU1101" s="16"/>
      <c r="AV1101" s="16"/>
      <c r="AW1101" s="16"/>
      <c r="AX1101" s="16"/>
      <c r="AY1101" s="16"/>
      <c r="AZ1101" s="28"/>
      <c r="BA1101" s="28"/>
      <c r="BB1101" s="28"/>
      <c r="BC1101" s="28"/>
      <c r="BD1101" s="28"/>
      <c r="BE1101" s="28"/>
      <c r="BF1101" s="28"/>
      <c r="BG1101" s="28"/>
      <c r="BH1101" s="28"/>
      <c r="BI1101" s="28"/>
      <c r="BJ1101" s="28"/>
      <c r="BK1101" s="28"/>
      <c r="BL1101" s="28"/>
      <c r="BM1101" s="28"/>
    </row>
    <row r="1102" spans="5:65" ht="15"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6"/>
      <c r="AE1102" s="16"/>
      <c r="AF1102" s="16"/>
      <c r="AG1102" s="16"/>
      <c r="AH1102" s="16"/>
      <c r="AI1102" s="16"/>
      <c r="AJ1102" s="16"/>
      <c r="AK1102" s="16"/>
      <c r="AL1102" s="16"/>
      <c r="AM1102" s="16"/>
      <c r="AN1102" s="16"/>
      <c r="AO1102" s="16"/>
      <c r="AP1102" s="16"/>
      <c r="AQ1102" s="16"/>
      <c r="AR1102" s="16"/>
      <c r="AS1102" s="16"/>
      <c r="AT1102" s="16"/>
      <c r="AU1102" s="16"/>
      <c r="AV1102" s="16"/>
      <c r="AW1102" s="16"/>
      <c r="AX1102" s="16"/>
      <c r="AY1102" s="16"/>
      <c r="AZ1102" s="28"/>
      <c r="BA1102" s="28"/>
      <c r="BB1102" s="28"/>
      <c r="BC1102" s="28"/>
      <c r="BD1102" s="28"/>
      <c r="BE1102" s="28"/>
      <c r="BF1102" s="28"/>
      <c r="BG1102" s="28"/>
      <c r="BH1102" s="28"/>
      <c r="BI1102" s="28"/>
      <c r="BJ1102" s="28"/>
      <c r="BK1102" s="28"/>
      <c r="BL1102" s="28"/>
      <c r="BM1102" s="28"/>
    </row>
    <row r="1103" spans="5:65" ht="15"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6"/>
      <c r="AE1103" s="16"/>
      <c r="AF1103" s="16"/>
      <c r="AG1103" s="16"/>
      <c r="AH1103" s="16"/>
      <c r="AI1103" s="16"/>
      <c r="AJ1103" s="16"/>
      <c r="AK1103" s="16"/>
      <c r="AL1103" s="16"/>
      <c r="AM1103" s="16"/>
      <c r="AN1103" s="16"/>
      <c r="AO1103" s="16"/>
      <c r="AP1103" s="16"/>
      <c r="AQ1103" s="16"/>
      <c r="AR1103" s="16"/>
      <c r="AS1103" s="16"/>
      <c r="AT1103" s="16"/>
      <c r="AU1103" s="16"/>
      <c r="AV1103" s="16"/>
      <c r="AW1103" s="16"/>
      <c r="AX1103" s="16"/>
      <c r="AY1103" s="16"/>
      <c r="AZ1103" s="28"/>
      <c r="BA1103" s="28"/>
      <c r="BB1103" s="28"/>
      <c r="BC1103" s="28"/>
      <c r="BD1103" s="28"/>
      <c r="BE1103" s="28"/>
      <c r="BF1103" s="28"/>
      <c r="BG1103" s="28"/>
      <c r="BH1103" s="28"/>
      <c r="BI1103" s="28"/>
      <c r="BJ1103" s="28"/>
      <c r="BK1103" s="28"/>
      <c r="BL1103" s="28"/>
      <c r="BM1103" s="28"/>
    </row>
    <row r="1104" spans="5:65" ht="15"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  <c r="AD1104" s="16"/>
      <c r="AE1104" s="16"/>
      <c r="AF1104" s="16"/>
      <c r="AG1104" s="16"/>
      <c r="AH1104" s="16"/>
      <c r="AI1104" s="16"/>
      <c r="AJ1104" s="16"/>
      <c r="AK1104" s="16"/>
      <c r="AL1104" s="16"/>
      <c r="AM1104" s="16"/>
      <c r="AN1104" s="16"/>
      <c r="AO1104" s="16"/>
      <c r="AP1104" s="16"/>
      <c r="AQ1104" s="16"/>
      <c r="AR1104" s="16"/>
      <c r="AS1104" s="16"/>
      <c r="AT1104" s="16"/>
      <c r="AU1104" s="16"/>
      <c r="AV1104" s="16"/>
      <c r="AW1104" s="16"/>
      <c r="AX1104" s="16"/>
      <c r="AY1104" s="16"/>
      <c r="AZ1104" s="28"/>
      <c r="BA1104" s="28"/>
      <c r="BB1104" s="28"/>
      <c r="BC1104" s="28"/>
      <c r="BD1104" s="28"/>
      <c r="BE1104" s="28"/>
      <c r="BF1104" s="28"/>
      <c r="BG1104" s="28"/>
      <c r="BH1104" s="28"/>
      <c r="BI1104" s="28"/>
      <c r="BJ1104" s="28"/>
      <c r="BK1104" s="28"/>
      <c r="BL1104" s="28"/>
      <c r="BM1104" s="28"/>
    </row>
    <row r="1105" spans="5:65" ht="15"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  <c r="AD1105" s="16"/>
      <c r="AE1105" s="16"/>
      <c r="AF1105" s="16"/>
      <c r="AG1105" s="16"/>
      <c r="AH1105" s="16"/>
      <c r="AI1105" s="16"/>
      <c r="AJ1105" s="16"/>
      <c r="AK1105" s="16"/>
      <c r="AL1105" s="16"/>
      <c r="AM1105" s="16"/>
      <c r="AN1105" s="16"/>
      <c r="AO1105" s="16"/>
      <c r="AP1105" s="16"/>
      <c r="AQ1105" s="16"/>
      <c r="AR1105" s="16"/>
      <c r="AS1105" s="16"/>
      <c r="AT1105" s="16"/>
      <c r="AU1105" s="16"/>
      <c r="AV1105" s="16"/>
      <c r="AW1105" s="16"/>
      <c r="AX1105" s="16"/>
      <c r="AY1105" s="16"/>
      <c r="AZ1105" s="28"/>
      <c r="BA1105" s="28"/>
      <c r="BB1105" s="28"/>
      <c r="BC1105" s="28"/>
      <c r="BD1105" s="28"/>
      <c r="BE1105" s="28"/>
      <c r="BF1105" s="28"/>
      <c r="BG1105" s="28"/>
      <c r="BH1105" s="28"/>
      <c r="BI1105" s="28"/>
      <c r="BJ1105" s="28"/>
      <c r="BK1105" s="28"/>
      <c r="BL1105" s="28"/>
      <c r="BM1105" s="28"/>
    </row>
    <row r="1106" spans="5:65" ht="15"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6"/>
      <c r="AE1106" s="16"/>
      <c r="AF1106" s="16"/>
      <c r="AG1106" s="16"/>
      <c r="AH1106" s="16"/>
      <c r="AI1106" s="16"/>
      <c r="AJ1106" s="16"/>
      <c r="AK1106" s="16"/>
      <c r="AL1106" s="16"/>
      <c r="AM1106" s="16"/>
      <c r="AN1106" s="16"/>
      <c r="AO1106" s="16"/>
      <c r="AP1106" s="16"/>
      <c r="AQ1106" s="16"/>
      <c r="AR1106" s="16"/>
      <c r="AS1106" s="16"/>
      <c r="AT1106" s="16"/>
      <c r="AU1106" s="16"/>
      <c r="AV1106" s="16"/>
      <c r="AW1106" s="16"/>
      <c r="AX1106" s="16"/>
      <c r="AY1106" s="16"/>
      <c r="AZ1106" s="28"/>
      <c r="BA1106" s="28"/>
      <c r="BB1106" s="28"/>
      <c r="BC1106" s="28"/>
      <c r="BD1106" s="28"/>
      <c r="BE1106" s="28"/>
      <c r="BF1106" s="28"/>
      <c r="BG1106" s="28"/>
      <c r="BH1106" s="28"/>
      <c r="BI1106" s="28"/>
      <c r="BJ1106" s="28"/>
      <c r="BK1106" s="28"/>
      <c r="BL1106" s="28"/>
      <c r="BM1106" s="28"/>
    </row>
    <row r="1107" spans="5:65" ht="15"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16"/>
      <c r="AF1107" s="16"/>
      <c r="AG1107" s="16"/>
      <c r="AH1107" s="16"/>
      <c r="AI1107" s="16"/>
      <c r="AJ1107" s="16"/>
      <c r="AK1107" s="16"/>
      <c r="AL1107" s="16"/>
      <c r="AM1107" s="16"/>
      <c r="AN1107" s="16"/>
      <c r="AO1107" s="16"/>
      <c r="AP1107" s="16"/>
      <c r="AQ1107" s="16"/>
      <c r="AR1107" s="16"/>
      <c r="AS1107" s="16"/>
      <c r="AT1107" s="16"/>
      <c r="AU1107" s="16"/>
      <c r="AV1107" s="16"/>
      <c r="AW1107" s="16"/>
      <c r="AX1107" s="16"/>
      <c r="AY1107" s="16"/>
      <c r="AZ1107" s="28"/>
      <c r="BA1107" s="28"/>
      <c r="BB1107" s="28"/>
      <c r="BC1107" s="28"/>
      <c r="BD1107" s="28"/>
      <c r="BE1107" s="28"/>
      <c r="BF1107" s="28"/>
      <c r="BG1107" s="28"/>
      <c r="BH1107" s="28"/>
      <c r="BI1107" s="28"/>
      <c r="BJ1107" s="28"/>
      <c r="BK1107" s="28"/>
      <c r="BL1107" s="28"/>
      <c r="BM1107" s="28"/>
    </row>
    <row r="1108" spans="5:65" ht="15"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  <c r="AD1108" s="16"/>
      <c r="AE1108" s="16"/>
      <c r="AF1108" s="16"/>
      <c r="AG1108" s="16"/>
      <c r="AH1108" s="16"/>
      <c r="AI1108" s="16"/>
      <c r="AJ1108" s="16"/>
      <c r="AK1108" s="16"/>
      <c r="AL1108" s="16"/>
      <c r="AM1108" s="16"/>
      <c r="AN1108" s="16"/>
      <c r="AO1108" s="16"/>
      <c r="AP1108" s="16"/>
      <c r="AQ1108" s="16"/>
      <c r="AR1108" s="16"/>
      <c r="AS1108" s="16"/>
      <c r="AT1108" s="16"/>
      <c r="AU1108" s="16"/>
      <c r="AV1108" s="16"/>
      <c r="AW1108" s="16"/>
      <c r="AX1108" s="16"/>
      <c r="AY1108" s="16"/>
      <c r="AZ1108" s="28"/>
      <c r="BA1108" s="28"/>
      <c r="BB1108" s="28"/>
      <c r="BC1108" s="28"/>
      <c r="BD1108" s="28"/>
      <c r="BE1108" s="28"/>
      <c r="BF1108" s="28"/>
      <c r="BG1108" s="28"/>
      <c r="BH1108" s="28"/>
      <c r="BI1108" s="28"/>
      <c r="BJ1108" s="28"/>
      <c r="BK1108" s="28"/>
      <c r="BL1108" s="28"/>
      <c r="BM1108" s="28"/>
    </row>
    <row r="1109" spans="5:65" ht="15"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6"/>
      <c r="AE1109" s="16"/>
      <c r="AF1109" s="16"/>
      <c r="AG1109" s="16"/>
      <c r="AH1109" s="16"/>
      <c r="AI1109" s="16"/>
      <c r="AJ1109" s="16"/>
      <c r="AK1109" s="16"/>
      <c r="AL1109" s="16"/>
      <c r="AM1109" s="16"/>
      <c r="AN1109" s="16"/>
      <c r="AO1109" s="16"/>
      <c r="AP1109" s="16"/>
      <c r="AQ1109" s="16"/>
      <c r="AR1109" s="16"/>
      <c r="AS1109" s="16"/>
      <c r="AT1109" s="16"/>
      <c r="AU1109" s="16"/>
      <c r="AV1109" s="16"/>
      <c r="AW1109" s="16"/>
      <c r="AX1109" s="16"/>
      <c r="AY1109" s="16"/>
      <c r="AZ1109" s="28"/>
      <c r="BA1109" s="28"/>
      <c r="BB1109" s="28"/>
      <c r="BC1109" s="28"/>
      <c r="BD1109" s="28"/>
      <c r="BE1109" s="28"/>
      <c r="BF1109" s="28"/>
      <c r="BG1109" s="28"/>
      <c r="BH1109" s="28"/>
      <c r="BI1109" s="28"/>
      <c r="BJ1109" s="28"/>
      <c r="BK1109" s="28"/>
      <c r="BL1109" s="28"/>
      <c r="BM1109" s="28"/>
    </row>
    <row r="1110" spans="5:65" ht="15"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  <c r="AD1110" s="16"/>
      <c r="AE1110" s="16"/>
      <c r="AF1110" s="16"/>
      <c r="AG1110" s="16"/>
      <c r="AH1110" s="16"/>
      <c r="AI1110" s="16"/>
      <c r="AJ1110" s="16"/>
      <c r="AK1110" s="16"/>
      <c r="AL1110" s="16"/>
      <c r="AM1110" s="16"/>
      <c r="AN1110" s="16"/>
      <c r="AO1110" s="16"/>
      <c r="AP1110" s="16"/>
      <c r="AQ1110" s="16"/>
      <c r="AR1110" s="16"/>
      <c r="AS1110" s="16"/>
      <c r="AT1110" s="16"/>
      <c r="AU1110" s="16"/>
      <c r="AV1110" s="16"/>
      <c r="AW1110" s="16"/>
      <c r="AX1110" s="16"/>
      <c r="AY1110" s="16"/>
      <c r="AZ1110" s="28"/>
      <c r="BA1110" s="28"/>
      <c r="BB1110" s="28"/>
      <c r="BC1110" s="28"/>
      <c r="BD1110" s="28"/>
      <c r="BE1110" s="28"/>
      <c r="BF1110" s="28"/>
      <c r="BG1110" s="28"/>
      <c r="BH1110" s="28"/>
      <c r="BI1110" s="28"/>
      <c r="BJ1110" s="28"/>
      <c r="BK1110" s="28"/>
      <c r="BL1110" s="28"/>
      <c r="BM1110" s="28"/>
    </row>
    <row r="1111" spans="5:65" ht="15"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  <c r="AD1111" s="16"/>
      <c r="AE1111" s="16"/>
      <c r="AF1111" s="16"/>
      <c r="AG1111" s="16"/>
      <c r="AH1111" s="16"/>
      <c r="AI1111" s="16"/>
      <c r="AJ1111" s="16"/>
      <c r="AK1111" s="16"/>
      <c r="AL1111" s="16"/>
      <c r="AM1111" s="16"/>
      <c r="AN1111" s="16"/>
      <c r="AO1111" s="16"/>
      <c r="AP1111" s="16"/>
      <c r="AQ1111" s="16"/>
      <c r="AR1111" s="16"/>
      <c r="AS1111" s="16"/>
      <c r="AT1111" s="16"/>
      <c r="AU1111" s="16"/>
      <c r="AV1111" s="16"/>
      <c r="AW1111" s="16"/>
      <c r="AX1111" s="16"/>
      <c r="AY1111" s="16"/>
      <c r="AZ1111" s="28"/>
      <c r="BA1111" s="28"/>
      <c r="BB1111" s="28"/>
      <c r="BC1111" s="28"/>
      <c r="BD1111" s="28"/>
      <c r="BE1111" s="28"/>
      <c r="BF1111" s="28"/>
      <c r="BG1111" s="28"/>
      <c r="BH1111" s="28"/>
      <c r="BI1111" s="28"/>
      <c r="BJ1111" s="28"/>
      <c r="BK1111" s="28"/>
      <c r="BL1111" s="28"/>
      <c r="BM1111" s="28"/>
    </row>
    <row r="1112" spans="5:65" ht="15"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6"/>
      <c r="AE1112" s="16"/>
      <c r="AF1112" s="16"/>
      <c r="AG1112" s="16"/>
      <c r="AH1112" s="16"/>
      <c r="AI1112" s="16"/>
      <c r="AJ1112" s="16"/>
      <c r="AK1112" s="16"/>
      <c r="AL1112" s="16"/>
      <c r="AM1112" s="16"/>
      <c r="AN1112" s="16"/>
      <c r="AO1112" s="16"/>
      <c r="AP1112" s="16"/>
      <c r="AQ1112" s="16"/>
      <c r="AR1112" s="16"/>
      <c r="AS1112" s="16"/>
      <c r="AT1112" s="16"/>
      <c r="AU1112" s="16"/>
      <c r="AV1112" s="16"/>
      <c r="AW1112" s="16"/>
      <c r="AX1112" s="16"/>
      <c r="AY1112" s="16"/>
      <c r="AZ1112" s="28"/>
      <c r="BA1112" s="28"/>
      <c r="BB1112" s="28"/>
      <c r="BC1112" s="28"/>
      <c r="BD1112" s="28"/>
      <c r="BE1112" s="28"/>
      <c r="BF1112" s="28"/>
      <c r="BG1112" s="28"/>
      <c r="BH1112" s="28"/>
      <c r="BI1112" s="28"/>
      <c r="BJ1112" s="28"/>
      <c r="BK1112" s="28"/>
      <c r="BL1112" s="28"/>
      <c r="BM1112" s="28"/>
    </row>
    <row r="1113" spans="5:65" ht="15"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6"/>
      <c r="AF1113" s="16"/>
      <c r="AG1113" s="16"/>
      <c r="AH1113" s="16"/>
      <c r="AI1113" s="16"/>
      <c r="AJ1113" s="16"/>
      <c r="AK1113" s="16"/>
      <c r="AL1113" s="16"/>
      <c r="AM1113" s="16"/>
      <c r="AN1113" s="16"/>
      <c r="AO1113" s="16"/>
      <c r="AP1113" s="16"/>
      <c r="AQ1113" s="16"/>
      <c r="AR1113" s="16"/>
      <c r="AS1113" s="16"/>
      <c r="AT1113" s="16"/>
      <c r="AU1113" s="16"/>
      <c r="AV1113" s="16"/>
      <c r="AW1113" s="16"/>
      <c r="AX1113" s="16"/>
      <c r="AY1113" s="16"/>
      <c r="AZ1113" s="28"/>
      <c r="BA1113" s="28"/>
      <c r="BB1113" s="28"/>
      <c r="BC1113" s="28"/>
      <c r="BD1113" s="28"/>
      <c r="BE1113" s="28"/>
      <c r="BF1113" s="28"/>
      <c r="BG1113" s="28"/>
      <c r="BH1113" s="28"/>
      <c r="BI1113" s="28"/>
      <c r="BJ1113" s="28"/>
      <c r="BK1113" s="28"/>
      <c r="BL1113" s="28"/>
      <c r="BM1113" s="28"/>
    </row>
    <row r="1114" spans="5:65" ht="15"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16"/>
      <c r="AF1114" s="16"/>
      <c r="AG1114" s="16"/>
      <c r="AH1114" s="16"/>
      <c r="AI1114" s="16"/>
      <c r="AJ1114" s="16"/>
      <c r="AK1114" s="16"/>
      <c r="AL1114" s="16"/>
      <c r="AM1114" s="16"/>
      <c r="AN1114" s="16"/>
      <c r="AO1114" s="16"/>
      <c r="AP1114" s="16"/>
      <c r="AQ1114" s="16"/>
      <c r="AR1114" s="16"/>
      <c r="AS1114" s="16"/>
      <c r="AT1114" s="16"/>
      <c r="AU1114" s="16"/>
      <c r="AV1114" s="16"/>
      <c r="AW1114" s="16"/>
      <c r="AX1114" s="16"/>
      <c r="AY1114" s="16"/>
      <c r="AZ1114" s="28"/>
      <c r="BA1114" s="28"/>
      <c r="BB1114" s="28"/>
      <c r="BC1114" s="28"/>
      <c r="BD1114" s="28"/>
      <c r="BE1114" s="28"/>
      <c r="BF1114" s="28"/>
      <c r="BG1114" s="28"/>
      <c r="BH1114" s="28"/>
      <c r="BI1114" s="28"/>
      <c r="BJ1114" s="28"/>
      <c r="BK1114" s="28"/>
      <c r="BL1114" s="28"/>
      <c r="BM1114" s="28"/>
    </row>
    <row r="1115" spans="5:65" ht="15"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  <c r="AD1115" s="16"/>
      <c r="AE1115" s="16"/>
      <c r="AF1115" s="16"/>
      <c r="AG1115" s="16"/>
      <c r="AH1115" s="16"/>
      <c r="AI1115" s="16"/>
      <c r="AJ1115" s="16"/>
      <c r="AK1115" s="16"/>
      <c r="AL1115" s="16"/>
      <c r="AM1115" s="16"/>
      <c r="AN1115" s="16"/>
      <c r="AO1115" s="16"/>
      <c r="AP1115" s="16"/>
      <c r="AQ1115" s="16"/>
      <c r="AR1115" s="16"/>
      <c r="AS1115" s="16"/>
      <c r="AT1115" s="16"/>
      <c r="AU1115" s="16"/>
      <c r="AV1115" s="16"/>
      <c r="AW1115" s="16"/>
      <c r="AX1115" s="16"/>
      <c r="AY1115" s="16"/>
      <c r="AZ1115" s="28"/>
      <c r="BA1115" s="28"/>
      <c r="BB1115" s="28"/>
      <c r="BC1115" s="28"/>
      <c r="BD1115" s="28"/>
      <c r="BE1115" s="28"/>
      <c r="BF1115" s="28"/>
      <c r="BG1115" s="28"/>
      <c r="BH1115" s="28"/>
      <c r="BI1115" s="28"/>
      <c r="BJ1115" s="28"/>
      <c r="BK1115" s="28"/>
      <c r="BL1115" s="28"/>
      <c r="BM1115" s="28"/>
    </row>
    <row r="1116" spans="5:65" ht="15"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6"/>
      <c r="AE1116" s="16"/>
      <c r="AF1116" s="16"/>
      <c r="AG1116" s="16"/>
      <c r="AH1116" s="16"/>
      <c r="AI1116" s="16"/>
      <c r="AJ1116" s="16"/>
      <c r="AK1116" s="16"/>
      <c r="AL1116" s="16"/>
      <c r="AM1116" s="16"/>
      <c r="AN1116" s="16"/>
      <c r="AO1116" s="16"/>
      <c r="AP1116" s="16"/>
      <c r="AQ1116" s="16"/>
      <c r="AR1116" s="16"/>
      <c r="AS1116" s="16"/>
      <c r="AT1116" s="16"/>
      <c r="AU1116" s="16"/>
      <c r="AV1116" s="16"/>
      <c r="AW1116" s="16"/>
      <c r="AX1116" s="16"/>
      <c r="AY1116" s="16"/>
      <c r="AZ1116" s="28"/>
      <c r="BA1116" s="28"/>
      <c r="BB1116" s="28"/>
      <c r="BC1116" s="28"/>
      <c r="BD1116" s="28"/>
      <c r="BE1116" s="28"/>
      <c r="BF1116" s="28"/>
      <c r="BG1116" s="28"/>
      <c r="BH1116" s="28"/>
      <c r="BI1116" s="28"/>
      <c r="BJ1116" s="28"/>
      <c r="BK1116" s="28"/>
      <c r="BL1116" s="28"/>
      <c r="BM1116" s="28"/>
    </row>
    <row r="1117" spans="5:65" ht="15"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  <c r="AD1117" s="16"/>
      <c r="AE1117" s="16"/>
      <c r="AF1117" s="16"/>
      <c r="AG1117" s="16"/>
      <c r="AH1117" s="16"/>
      <c r="AI1117" s="16"/>
      <c r="AJ1117" s="16"/>
      <c r="AK1117" s="16"/>
      <c r="AL1117" s="16"/>
      <c r="AM1117" s="16"/>
      <c r="AN1117" s="16"/>
      <c r="AO1117" s="16"/>
      <c r="AP1117" s="16"/>
      <c r="AQ1117" s="16"/>
      <c r="AR1117" s="16"/>
      <c r="AS1117" s="16"/>
      <c r="AT1117" s="16"/>
      <c r="AU1117" s="16"/>
      <c r="AV1117" s="16"/>
      <c r="AW1117" s="16"/>
      <c r="AX1117" s="16"/>
      <c r="AY1117" s="16"/>
      <c r="AZ1117" s="28"/>
      <c r="BA1117" s="28"/>
      <c r="BB1117" s="28"/>
      <c r="BC1117" s="28"/>
      <c r="BD1117" s="28"/>
      <c r="BE1117" s="28"/>
      <c r="BF1117" s="28"/>
      <c r="BG1117" s="28"/>
      <c r="BH1117" s="28"/>
      <c r="BI1117" s="28"/>
      <c r="BJ1117" s="28"/>
      <c r="BK1117" s="28"/>
      <c r="BL1117" s="28"/>
      <c r="BM1117" s="28"/>
    </row>
    <row r="1118" spans="5:65" ht="15"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  <c r="AD1118" s="16"/>
      <c r="AE1118" s="16"/>
      <c r="AF1118" s="16"/>
      <c r="AG1118" s="16"/>
      <c r="AH1118" s="16"/>
      <c r="AI1118" s="16"/>
      <c r="AJ1118" s="16"/>
      <c r="AK1118" s="16"/>
      <c r="AL1118" s="16"/>
      <c r="AM1118" s="16"/>
      <c r="AN1118" s="16"/>
      <c r="AO1118" s="16"/>
      <c r="AP1118" s="16"/>
      <c r="AQ1118" s="16"/>
      <c r="AR1118" s="16"/>
      <c r="AS1118" s="16"/>
      <c r="AT1118" s="16"/>
      <c r="AU1118" s="16"/>
      <c r="AV1118" s="16"/>
      <c r="AW1118" s="16"/>
      <c r="AX1118" s="16"/>
      <c r="AY1118" s="16"/>
      <c r="AZ1118" s="28"/>
      <c r="BA1118" s="28"/>
      <c r="BB1118" s="28"/>
      <c r="BC1118" s="28"/>
      <c r="BD1118" s="28"/>
      <c r="BE1118" s="28"/>
      <c r="BF1118" s="28"/>
      <c r="BG1118" s="28"/>
      <c r="BH1118" s="28"/>
      <c r="BI1118" s="28"/>
      <c r="BJ1118" s="28"/>
      <c r="BK1118" s="28"/>
      <c r="BL1118" s="28"/>
      <c r="BM1118" s="28"/>
    </row>
    <row r="1119" spans="5:65" ht="15"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6"/>
      <c r="AE1119" s="16"/>
      <c r="AF1119" s="16"/>
      <c r="AG1119" s="16"/>
      <c r="AH1119" s="16"/>
      <c r="AI1119" s="16"/>
      <c r="AJ1119" s="16"/>
      <c r="AK1119" s="16"/>
      <c r="AL1119" s="16"/>
      <c r="AM1119" s="16"/>
      <c r="AN1119" s="16"/>
      <c r="AO1119" s="16"/>
      <c r="AP1119" s="16"/>
      <c r="AQ1119" s="16"/>
      <c r="AR1119" s="16"/>
      <c r="AS1119" s="16"/>
      <c r="AT1119" s="16"/>
      <c r="AU1119" s="16"/>
      <c r="AV1119" s="16"/>
      <c r="AW1119" s="16"/>
      <c r="AX1119" s="16"/>
      <c r="AY1119" s="16"/>
      <c r="AZ1119" s="28"/>
      <c r="BA1119" s="28"/>
      <c r="BB1119" s="28"/>
      <c r="BC1119" s="28"/>
      <c r="BD1119" s="28"/>
      <c r="BE1119" s="28"/>
      <c r="BF1119" s="28"/>
      <c r="BG1119" s="28"/>
      <c r="BH1119" s="28"/>
      <c r="BI1119" s="28"/>
      <c r="BJ1119" s="28"/>
      <c r="BK1119" s="28"/>
      <c r="BL1119" s="28"/>
      <c r="BM1119" s="28"/>
    </row>
    <row r="1120" spans="5:65" ht="15"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6"/>
      <c r="AE1120" s="16"/>
      <c r="AF1120" s="16"/>
      <c r="AG1120" s="16"/>
      <c r="AH1120" s="16"/>
      <c r="AI1120" s="16"/>
      <c r="AJ1120" s="16"/>
      <c r="AK1120" s="16"/>
      <c r="AL1120" s="16"/>
      <c r="AM1120" s="16"/>
      <c r="AN1120" s="16"/>
      <c r="AO1120" s="16"/>
      <c r="AP1120" s="16"/>
      <c r="AQ1120" s="16"/>
      <c r="AR1120" s="16"/>
      <c r="AS1120" s="16"/>
      <c r="AT1120" s="16"/>
      <c r="AU1120" s="16"/>
      <c r="AV1120" s="16"/>
      <c r="AW1120" s="16"/>
      <c r="AX1120" s="16"/>
      <c r="AY1120" s="16"/>
      <c r="AZ1120" s="28"/>
      <c r="BA1120" s="28"/>
      <c r="BB1120" s="28"/>
      <c r="BC1120" s="28"/>
      <c r="BD1120" s="28"/>
      <c r="BE1120" s="28"/>
      <c r="BF1120" s="28"/>
      <c r="BG1120" s="28"/>
      <c r="BH1120" s="28"/>
      <c r="BI1120" s="28"/>
      <c r="BJ1120" s="28"/>
      <c r="BK1120" s="28"/>
      <c r="BL1120" s="28"/>
      <c r="BM1120" s="28"/>
    </row>
    <row r="1121" spans="5:65" ht="15"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  <c r="AF1121" s="16"/>
      <c r="AG1121" s="16"/>
      <c r="AH1121" s="16"/>
      <c r="AI1121" s="16"/>
      <c r="AJ1121" s="16"/>
      <c r="AK1121" s="16"/>
      <c r="AL1121" s="16"/>
      <c r="AM1121" s="16"/>
      <c r="AN1121" s="16"/>
      <c r="AO1121" s="16"/>
      <c r="AP1121" s="16"/>
      <c r="AQ1121" s="16"/>
      <c r="AR1121" s="16"/>
      <c r="AS1121" s="16"/>
      <c r="AT1121" s="16"/>
      <c r="AU1121" s="16"/>
      <c r="AV1121" s="16"/>
      <c r="AW1121" s="16"/>
      <c r="AX1121" s="16"/>
      <c r="AY1121" s="16"/>
      <c r="AZ1121" s="28"/>
      <c r="BA1121" s="28"/>
      <c r="BB1121" s="28"/>
      <c r="BC1121" s="28"/>
      <c r="BD1121" s="28"/>
      <c r="BE1121" s="28"/>
      <c r="BF1121" s="28"/>
      <c r="BG1121" s="28"/>
      <c r="BH1121" s="28"/>
      <c r="BI1121" s="28"/>
      <c r="BJ1121" s="28"/>
      <c r="BK1121" s="28"/>
      <c r="BL1121" s="28"/>
      <c r="BM1121" s="28"/>
    </row>
    <row r="1122" spans="5:65" ht="15"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16"/>
      <c r="AF1122" s="16"/>
      <c r="AG1122" s="16"/>
      <c r="AH1122" s="16"/>
      <c r="AI1122" s="16"/>
      <c r="AJ1122" s="16"/>
      <c r="AK1122" s="16"/>
      <c r="AL1122" s="16"/>
      <c r="AM1122" s="16"/>
      <c r="AN1122" s="16"/>
      <c r="AO1122" s="16"/>
      <c r="AP1122" s="16"/>
      <c r="AQ1122" s="16"/>
      <c r="AR1122" s="16"/>
      <c r="AS1122" s="16"/>
      <c r="AT1122" s="16"/>
      <c r="AU1122" s="16"/>
      <c r="AV1122" s="16"/>
      <c r="AW1122" s="16"/>
      <c r="AX1122" s="16"/>
      <c r="AY1122" s="16"/>
      <c r="AZ1122" s="28"/>
      <c r="BA1122" s="28"/>
      <c r="BB1122" s="28"/>
      <c r="BC1122" s="28"/>
      <c r="BD1122" s="28"/>
      <c r="BE1122" s="28"/>
      <c r="BF1122" s="28"/>
      <c r="BG1122" s="28"/>
      <c r="BH1122" s="28"/>
      <c r="BI1122" s="28"/>
      <c r="BJ1122" s="28"/>
      <c r="BK1122" s="28"/>
      <c r="BL1122" s="28"/>
      <c r="BM1122" s="28"/>
    </row>
    <row r="1123" spans="5:65" ht="15"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  <c r="AD1123" s="16"/>
      <c r="AE1123" s="16"/>
      <c r="AF1123" s="16"/>
      <c r="AG1123" s="16"/>
      <c r="AH1123" s="16"/>
      <c r="AI1123" s="16"/>
      <c r="AJ1123" s="16"/>
      <c r="AK1123" s="16"/>
      <c r="AL1123" s="16"/>
      <c r="AM1123" s="16"/>
      <c r="AN1123" s="16"/>
      <c r="AO1123" s="16"/>
      <c r="AP1123" s="16"/>
      <c r="AQ1123" s="16"/>
      <c r="AR1123" s="16"/>
      <c r="AS1123" s="16"/>
      <c r="AT1123" s="16"/>
      <c r="AU1123" s="16"/>
      <c r="AV1123" s="16"/>
      <c r="AW1123" s="16"/>
      <c r="AX1123" s="16"/>
      <c r="AY1123" s="16"/>
      <c r="AZ1123" s="28"/>
      <c r="BA1123" s="28"/>
      <c r="BB1123" s="28"/>
      <c r="BC1123" s="28"/>
      <c r="BD1123" s="28"/>
      <c r="BE1123" s="28"/>
      <c r="BF1123" s="28"/>
      <c r="BG1123" s="28"/>
      <c r="BH1123" s="28"/>
      <c r="BI1123" s="28"/>
      <c r="BJ1123" s="28"/>
      <c r="BK1123" s="28"/>
      <c r="BL1123" s="28"/>
      <c r="BM1123" s="28"/>
    </row>
    <row r="1124" spans="5:65" ht="15"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6"/>
      <c r="AF1124" s="16"/>
      <c r="AG1124" s="16"/>
      <c r="AH1124" s="16"/>
      <c r="AI1124" s="16"/>
      <c r="AJ1124" s="16"/>
      <c r="AK1124" s="16"/>
      <c r="AL1124" s="16"/>
      <c r="AM1124" s="16"/>
      <c r="AN1124" s="16"/>
      <c r="AO1124" s="16"/>
      <c r="AP1124" s="16"/>
      <c r="AQ1124" s="16"/>
      <c r="AR1124" s="16"/>
      <c r="AS1124" s="16"/>
      <c r="AT1124" s="16"/>
      <c r="AU1124" s="16"/>
      <c r="AV1124" s="16"/>
      <c r="AW1124" s="16"/>
      <c r="AX1124" s="16"/>
      <c r="AY1124" s="16"/>
      <c r="AZ1124" s="28"/>
      <c r="BA1124" s="28"/>
      <c r="BB1124" s="28"/>
      <c r="BC1124" s="28"/>
      <c r="BD1124" s="28"/>
      <c r="BE1124" s="28"/>
      <c r="BF1124" s="28"/>
      <c r="BG1124" s="28"/>
      <c r="BH1124" s="28"/>
      <c r="BI1124" s="28"/>
      <c r="BJ1124" s="28"/>
      <c r="BK1124" s="28"/>
      <c r="BL1124" s="28"/>
      <c r="BM1124" s="28"/>
    </row>
    <row r="1125" spans="5:65" ht="15"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  <c r="AD1125" s="16"/>
      <c r="AE1125" s="16"/>
      <c r="AF1125" s="16"/>
      <c r="AG1125" s="16"/>
      <c r="AH1125" s="16"/>
      <c r="AI1125" s="16"/>
      <c r="AJ1125" s="16"/>
      <c r="AK1125" s="16"/>
      <c r="AL1125" s="16"/>
      <c r="AM1125" s="16"/>
      <c r="AN1125" s="16"/>
      <c r="AO1125" s="16"/>
      <c r="AP1125" s="16"/>
      <c r="AQ1125" s="16"/>
      <c r="AR1125" s="16"/>
      <c r="AS1125" s="16"/>
      <c r="AT1125" s="16"/>
      <c r="AU1125" s="16"/>
      <c r="AV1125" s="16"/>
      <c r="AW1125" s="16"/>
      <c r="AX1125" s="16"/>
      <c r="AY1125" s="16"/>
      <c r="AZ1125" s="28"/>
      <c r="BA1125" s="28"/>
      <c r="BB1125" s="28"/>
      <c r="BC1125" s="28"/>
      <c r="BD1125" s="28"/>
      <c r="BE1125" s="28"/>
      <c r="BF1125" s="28"/>
      <c r="BG1125" s="28"/>
      <c r="BH1125" s="28"/>
      <c r="BI1125" s="28"/>
      <c r="BJ1125" s="28"/>
      <c r="BK1125" s="28"/>
      <c r="BL1125" s="28"/>
      <c r="BM1125" s="28"/>
    </row>
    <row r="1126" spans="5:65" ht="15"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16"/>
      <c r="AF1126" s="16"/>
      <c r="AG1126" s="16"/>
      <c r="AH1126" s="16"/>
      <c r="AI1126" s="16"/>
      <c r="AJ1126" s="16"/>
      <c r="AK1126" s="16"/>
      <c r="AL1126" s="16"/>
      <c r="AM1126" s="16"/>
      <c r="AN1126" s="16"/>
      <c r="AO1126" s="16"/>
      <c r="AP1126" s="16"/>
      <c r="AQ1126" s="16"/>
      <c r="AR1126" s="16"/>
      <c r="AS1126" s="16"/>
      <c r="AT1126" s="16"/>
      <c r="AU1126" s="16"/>
      <c r="AV1126" s="16"/>
      <c r="AW1126" s="16"/>
      <c r="AX1126" s="16"/>
      <c r="AY1126" s="16"/>
      <c r="AZ1126" s="28"/>
      <c r="BA1126" s="28"/>
      <c r="BB1126" s="28"/>
      <c r="BC1126" s="28"/>
      <c r="BD1126" s="28"/>
      <c r="BE1126" s="28"/>
      <c r="BF1126" s="28"/>
      <c r="BG1126" s="28"/>
      <c r="BH1126" s="28"/>
      <c r="BI1126" s="28"/>
      <c r="BJ1126" s="28"/>
      <c r="BK1126" s="28"/>
      <c r="BL1126" s="28"/>
      <c r="BM1126" s="28"/>
    </row>
    <row r="1127" spans="5:65" ht="15"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/>
      <c r="AF1127" s="16"/>
      <c r="AG1127" s="16"/>
      <c r="AH1127" s="16"/>
      <c r="AI1127" s="16"/>
      <c r="AJ1127" s="16"/>
      <c r="AK1127" s="16"/>
      <c r="AL1127" s="16"/>
      <c r="AM1127" s="16"/>
      <c r="AN1127" s="16"/>
      <c r="AO1127" s="16"/>
      <c r="AP1127" s="16"/>
      <c r="AQ1127" s="16"/>
      <c r="AR1127" s="16"/>
      <c r="AS1127" s="16"/>
      <c r="AT1127" s="16"/>
      <c r="AU1127" s="16"/>
      <c r="AV1127" s="16"/>
      <c r="AW1127" s="16"/>
      <c r="AX1127" s="16"/>
      <c r="AY1127" s="16"/>
      <c r="AZ1127" s="28"/>
      <c r="BA1127" s="28"/>
      <c r="BB1127" s="28"/>
      <c r="BC1127" s="28"/>
      <c r="BD1127" s="28"/>
      <c r="BE1127" s="28"/>
      <c r="BF1127" s="28"/>
      <c r="BG1127" s="28"/>
      <c r="BH1127" s="28"/>
      <c r="BI1127" s="28"/>
      <c r="BJ1127" s="28"/>
      <c r="BK1127" s="28"/>
      <c r="BL1127" s="28"/>
      <c r="BM1127" s="28"/>
    </row>
    <row r="1128" spans="5:65" ht="15"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  <c r="AD1128" s="16"/>
      <c r="AE1128" s="16"/>
      <c r="AF1128" s="16"/>
      <c r="AG1128" s="16"/>
      <c r="AH1128" s="16"/>
      <c r="AI1128" s="16"/>
      <c r="AJ1128" s="16"/>
      <c r="AK1128" s="16"/>
      <c r="AL1128" s="16"/>
      <c r="AM1128" s="16"/>
      <c r="AN1128" s="16"/>
      <c r="AO1128" s="16"/>
      <c r="AP1128" s="16"/>
      <c r="AQ1128" s="16"/>
      <c r="AR1128" s="16"/>
      <c r="AS1128" s="16"/>
      <c r="AT1128" s="16"/>
      <c r="AU1128" s="16"/>
      <c r="AV1128" s="16"/>
      <c r="AW1128" s="16"/>
      <c r="AX1128" s="16"/>
      <c r="AY1128" s="16"/>
      <c r="AZ1128" s="28"/>
      <c r="BA1128" s="28"/>
      <c r="BB1128" s="28"/>
      <c r="BC1128" s="28"/>
      <c r="BD1128" s="28"/>
      <c r="BE1128" s="28"/>
      <c r="BF1128" s="28"/>
      <c r="BG1128" s="28"/>
      <c r="BH1128" s="28"/>
      <c r="BI1128" s="28"/>
      <c r="BJ1128" s="28"/>
      <c r="BK1128" s="28"/>
      <c r="BL1128" s="28"/>
      <c r="BM1128" s="28"/>
    </row>
    <row r="1129" spans="5:65" ht="15"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16"/>
      <c r="AF1129" s="16"/>
      <c r="AG1129" s="16"/>
      <c r="AH1129" s="16"/>
      <c r="AI1129" s="16"/>
      <c r="AJ1129" s="16"/>
      <c r="AK1129" s="16"/>
      <c r="AL1129" s="16"/>
      <c r="AM1129" s="16"/>
      <c r="AN1129" s="16"/>
      <c r="AO1129" s="16"/>
      <c r="AP1129" s="16"/>
      <c r="AQ1129" s="16"/>
      <c r="AR1129" s="16"/>
      <c r="AS1129" s="16"/>
      <c r="AT1129" s="16"/>
      <c r="AU1129" s="16"/>
      <c r="AV1129" s="16"/>
      <c r="AW1129" s="16"/>
      <c r="AX1129" s="16"/>
      <c r="AY1129" s="16"/>
      <c r="AZ1129" s="28"/>
      <c r="BA1129" s="28"/>
      <c r="BB1129" s="28"/>
      <c r="BC1129" s="28"/>
      <c r="BD1129" s="28"/>
      <c r="BE1129" s="28"/>
      <c r="BF1129" s="28"/>
      <c r="BG1129" s="28"/>
      <c r="BH1129" s="28"/>
      <c r="BI1129" s="28"/>
      <c r="BJ1129" s="28"/>
      <c r="BK1129" s="28"/>
      <c r="BL1129" s="28"/>
      <c r="BM1129" s="28"/>
    </row>
    <row r="1130" spans="5:65" ht="15"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  <c r="AD1130" s="16"/>
      <c r="AE1130" s="16"/>
      <c r="AF1130" s="16"/>
      <c r="AG1130" s="16"/>
      <c r="AH1130" s="16"/>
      <c r="AI1130" s="16"/>
      <c r="AJ1130" s="16"/>
      <c r="AK1130" s="16"/>
      <c r="AL1130" s="16"/>
      <c r="AM1130" s="16"/>
      <c r="AN1130" s="16"/>
      <c r="AO1130" s="16"/>
      <c r="AP1130" s="16"/>
      <c r="AQ1130" s="16"/>
      <c r="AR1130" s="16"/>
      <c r="AS1130" s="16"/>
      <c r="AT1130" s="16"/>
      <c r="AU1130" s="16"/>
      <c r="AV1130" s="16"/>
      <c r="AW1130" s="16"/>
      <c r="AX1130" s="16"/>
      <c r="AY1130" s="16"/>
      <c r="AZ1130" s="28"/>
      <c r="BA1130" s="28"/>
      <c r="BB1130" s="28"/>
      <c r="BC1130" s="28"/>
      <c r="BD1130" s="28"/>
      <c r="BE1130" s="28"/>
      <c r="BF1130" s="28"/>
      <c r="BG1130" s="28"/>
      <c r="BH1130" s="28"/>
      <c r="BI1130" s="28"/>
      <c r="BJ1130" s="28"/>
      <c r="BK1130" s="28"/>
      <c r="BL1130" s="28"/>
      <c r="BM1130" s="28"/>
    </row>
    <row r="1131" spans="5:65" ht="15"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6"/>
      <c r="AE1131" s="16"/>
      <c r="AF1131" s="16"/>
      <c r="AG1131" s="16"/>
      <c r="AH1131" s="16"/>
      <c r="AI1131" s="16"/>
      <c r="AJ1131" s="16"/>
      <c r="AK1131" s="16"/>
      <c r="AL1131" s="16"/>
      <c r="AM1131" s="16"/>
      <c r="AN1131" s="16"/>
      <c r="AO1131" s="16"/>
      <c r="AP1131" s="16"/>
      <c r="AQ1131" s="16"/>
      <c r="AR1131" s="16"/>
      <c r="AS1131" s="16"/>
      <c r="AT1131" s="16"/>
      <c r="AU1131" s="16"/>
      <c r="AV1131" s="16"/>
      <c r="AW1131" s="16"/>
      <c r="AX1131" s="16"/>
      <c r="AY1131" s="16"/>
      <c r="AZ1131" s="28"/>
      <c r="BA1131" s="28"/>
      <c r="BB1131" s="28"/>
      <c r="BC1131" s="28"/>
      <c r="BD1131" s="28"/>
      <c r="BE1131" s="28"/>
      <c r="BF1131" s="28"/>
      <c r="BG1131" s="28"/>
      <c r="BH1131" s="28"/>
      <c r="BI1131" s="28"/>
      <c r="BJ1131" s="28"/>
      <c r="BK1131" s="28"/>
      <c r="BL1131" s="28"/>
      <c r="BM1131" s="28"/>
    </row>
    <row r="1132" spans="5:65" ht="15"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  <c r="AD1132" s="16"/>
      <c r="AE1132" s="16"/>
      <c r="AF1132" s="16"/>
      <c r="AG1132" s="16"/>
      <c r="AH1132" s="16"/>
      <c r="AI1132" s="16"/>
      <c r="AJ1132" s="16"/>
      <c r="AK1132" s="16"/>
      <c r="AL1132" s="16"/>
      <c r="AM1132" s="16"/>
      <c r="AN1132" s="16"/>
      <c r="AO1132" s="16"/>
      <c r="AP1132" s="16"/>
      <c r="AQ1132" s="16"/>
      <c r="AR1132" s="16"/>
      <c r="AS1132" s="16"/>
      <c r="AT1132" s="16"/>
      <c r="AU1132" s="16"/>
      <c r="AV1132" s="16"/>
      <c r="AW1132" s="16"/>
      <c r="AX1132" s="16"/>
      <c r="AY1132" s="16"/>
      <c r="AZ1132" s="28"/>
      <c r="BA1132" s="28"/>
      <c r="BB1132" s="28"/>
      <c r="BC1132" s="28"/>
      <c r="BD1132" s="28"/>
      <c r="BE1132" s="28"/>
      <c r="BF1132" s="28"/>
      <c r="BG1132" s="28"/>
      <c r="BH1132" s="28"/>
      <c r="BI1132" s="28"/>
      <c r="BJ1132" s="28"/>
      <c r="BK1132" s="28"/>
      <c r="BL1132" s="28"/>
      <c r="BM1132" s="28"/>
    </row>
    <row r="1133" spans="5:65" ht="15"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6"/>
      <c r="AE1133" s="16"/>
      <c r="AF1133" s="16"/>
      <c r="AG1133" s="16"/>
      <c r="AH1133" s="16"/>
      <c r="AI1133" s="16"/>
      <c r="AJ1133" s="16"/>
      <c r="AK1133" s="16"/>
      <c r="AL1133" s="16"/>
      <c r="AM1133" s="16"/>
      <c r="AN1133" s="16"/>
      <c r="AO1133" s="16"/>
      <c r="AP1133" s="16"/>
      <c r="AQ1133" s="16"/>
      <c r="AR1133" s="16"/>
      <c r="AS1133" s="16"/>
      <c r="AT1133" s="16"/>
      <c r="AU1133" s="16"/>
      <c r="AV1133" s="16"/>
      <c r="AW1133" s="16"/>
      <c r="AX1133" s="16"/>
      <c r="AY1133" s="16"/>
      <c r="AZ1133" s="28"/>
      <c r="BA1133" s="28"/>
      <c r="BB1133" s="28"/>
      <c r="BC1133" s="28"/>
      <c r="BD1133" s="28"/>
      <c r="BE1133" s="28"/>
      <c r="BF1133" s="28"/>
      <c r="BG1133" s="28"/>
      <c r="BH1133" s="28"/>
      <c r="BI1133" s="28"/>
      <c r="BJ1133" s="28"/>
      <c r="BK1133" s="28"/>
      <c r="BL1133" s="28"/>
      <c r="BM1133" s="28"/>
    </row>
    <row r="1134" spans="5:65" ht="15"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  <c r="AD1134" s="16"/>
      <c r="AE1134" s="16"/>
      <c r="AF1134" s="16"/>
      <c r="AG1134" s="16"/>
      <c r="AH1134" s="16"/>
      <c r="AI1134" s="16"/>
      <c r="AJ1134" s="16"/>
      <c r="AK1134" s="16"/>
      <c r="AL1134" s="16"/>
      <c r="AM1134" s="16"/>
      <c r="AN1134" s="16"/>
      <c r="AO1134" s="16"/>
      <c r="AP1134" s="16"/>
      <c r="AQ1134" s="16"/>
      <c r="AR1134" s="16"/>
      <c r="AS1134" s="16"/>
      <c r="AT1134" s="16"/>
      <c r="AU1134" s="16"/>
      <c r="AV1134" s="16"/>
      <c r="AW1134" s="16"/>
      <c r="AX1134" s="16"/>
      <c r="AY1134" s="16"/>
      <c r="AZ1134" s="28"/>
      <c r="BA1134" s="28"/>
      <c r="BB1134" s="28"/>
      <c r="BC1134" s="28"/>
      <c r="BD1134" s="28"/>
      <c r="BE1134" s="28"/>
      <c r="BF1134" s="28"/>
      <c r="BG1134" s="28"/>
      <c r="BH1134" s="28"/>
      <c r="BI1134" s="28"/>
      <c r="BJ1134" s="28"/>
      <c r="BK1134" s="28"/>
      <c r="BL1134" s="28"/>
      <c r="BM1134" s="28"/>
    </row>
    <row r="1135" spans="5:65" ht="15"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  <c r="AD1135" s="16"/>
      <c r="AE1135" s="16"/>
      <c r="AF1135" s="16"/>
      <c r="AG1135" s="16"/>
      <c r="AH1135" s="16"/>
      <c r="AI1135" s="16"/>
      <c r="AJ1135" s="16"/>
      <c r="AK1135" s="16"/>
      <c r="AL1135" s="16"/>
      <c r="AM1135" s="16"/>
      <c r="AN1135" s="16"/>
      <c r="AO1135" s="16"/>
      <c r="AP1135" s="16"/>
      <c r="AQ1135" s="16"/>
      <c r="AR1135" s="16"/>
      <c r="AS1135" s="16"/>
      <c r="AT1135" s="16"/>
      <c r="AU1135" s="16"/>
      <c r="AV1135" s="16"/>
      <c r="AW1135" s="16"/>
      <c r="AX1135" s="16"/>
      <c r="AY1135" s="16"/>
      <c r="AZ1135" s="28"/>
      <c r="BA1135" s="28"/>
      <c r="BB1135" s="28"/>
      <c r="BC1135" s="28"/>
      <c r="BD1135" s="28"/>
      <c r="BE1135" s="28"/>
      <c r="BF1135" s="28"/>
      <c r="BG1135" s="28"/>
      <c r="BH1135" s="28"/>
      <c r="BI1135" s="28"/>
      <c r="BJ1135" s="28"/>
      <c r="BK1135" s="28"/>
      <c r="BL1135" s="28"/>
      <c r="BM1135" s="28"/>
    </row>
    <row r="1136" spans="5:65" ht="15"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  <c r="AD1136" s="16"/>
      <c r="AE1136" s="16"/>
      <c r="AF1136" s="16"/>
      <c r="AG1136" s="16"/>
      <c r="AH1136" s="16"/>
      <c r="AI1136" s="16"/>
      <c r="AJ1136" s="16"/>
      <c r="AK1136" s="16"/>
      <c r="AL1136" s="16"/>
      <c r="AM1136" s="16"/>
      <c r="AN1136" s="16"/>
      <c r="AO1136" s="16"/>
      <c r="AP1136" s="16"/>
      <c r="AQ1136" s="16"/>
      <c r="AR1136" s="16"/>
      <c r="AS1136" s="16"/>
      <c r="AT1136" s="16"/>
      <c r="AU1136" s="16"/>
      <c r="AV1136" s="16"/>
      <c r="AW1136" s="16"/>
      <c r="AX1136" s="16"/>
      <c r="AY1136" s="16"/>
      <c r="AZ1136" s="28"/>
      <c r="BA1136" s="28"/>
      <c r="BB1136" s="28"/>
      <c r="BC1136" s="28"/>
      <c r="BD1136" s="28"/>
      <c r="BE1136" s="28"/>
      <c r="BF1136" s="28"/>
      <c r="BG1136" s="28"/>
      <c r="BH1136" s="28"/>
      <c r="BI1136" s="28"/>
      <c r="BJ1136" s="28"/>
      <c r="BK1136" s="28"/>
      <c r="BL1136" s="28"/>
      <c r="BM1136" s="28"/>
    </row>
    <row r="1137" spans="5:65" ht="15"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6"/>
      <c r="AE1137" s="16"/>
      <c r="AF1137" s="16"/>
      <c r="AG1137" s="16"/>
      <c r="AH1137" s="16"/>
      <c r="AI1137" s="16"/>
      <c r="AJ1137" s="16"/>
      <c r="AK1137" s="16"/>
      <c r="AL1137" s="16"/>
      <c r="AM1137" s="16"/>
      <c r="AN1137" s="16"/>
      <c r="AO1137" s="16"/>
      <c r="AP1137" s="16"/>
      <c r="AQ1137" s="16"/>
      <c r="AR1137" s="16"/>
      <c r="AS1137" s="16"/>
      <c r="AT1137" s="16"/>
      <c r="AU1137" s="16"/>
      <c r="AV1137" s="16"/>
      <c r="AW1137" s="16"/>
      <c r="AX1137" s="16"/>
      <c r="AY1137" s="16"/>
      <c r="AZ1137" s="28"/>
      <c r="BA1137" s="28"/>
      <c r="BB1137" s="28"/>
      <c r="BC1137" s="28"/>
      <c r="BD1137" s="28"/>
      <c r="BE1137" s="28"/>
      <c r="BF1137" s="28"/>
      <c r="BG1137" s="28"/>
      <c r="BH1137" s="28"/>
      <c r="BI1137" s="28"/>
      <c r="BJ1137" s="28"/>
      <c r="BK1137" s="28"/>
      <c r="BL1137" s="28"/>
      <c r="BM1137" s="28"/>
    </row>
    <row r="1138" spans="5:65" ht="15"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  <c r="AD1138" s="16"/>
      <c r="AE1138" s="16"/>
      <c r="AF1138" s="16"/>
      <c r="AG1138" s="16"/>
      <c r="AH1138" s="16"/>
      <c r="AI1138" s="16"/>
      <c r="AJ1138" s="16"/>
      <c r="AK1138" s="16"/>
      <c r="AL1138" s="16"/>
      <c r="AM1138" s="16"/>
      <c r="AN1138" s="16"/>
      <c r="AO1138" s="16"/>
      <c r="AP1138" s="16"/>
      <c r="AQ1138" s="16"/>
      <c r="AR1138" s="16"/>
      <c r="AS1138" s="16"/>
      <c r="AT1138" s="16"/>
      <c r="AU1138" s="16"/>
      <c r="AV1138" s="16"/>
      <c r="AW1138" s="16"/>
      <c r="AX1138" s="16"/>
      <c r="AY1138" s="16"/>
      <c r="AZ1138" s="28"/>
      <c r="BA1138" s="28"/>
      <c r="BB1138" s="28"/>
      <c r="BC1138" s="28"/>
      <c r="BD1138" s="28"/>
      <c r="BE1138" s="28"/>
      <c r="BF1138" s="28"/>
      <c r="BG1138" s="28"/>
      <c r="BH1138" s="28"/>
      <c r="BI1138" s="28"/>
      <c r="BJ1138" s="28"/>
      <c r="BK1138" s="28"/>
      <c r="BL1138" s="28"/>
      <c r="BM1138" s="28"/>
    </row>
    <row r="1139" spans="5:65" ht="15"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6"/>
      <c r="AE1139" s="16"/>
      <c r="AF1139" s="16"/>
      <c r="AG1139" s="16"/>
      <c r="AH1139" s="16"/>
      <c r="AI1139" s="16"/>
      <c r="AJ1139" s="16"/>
      <c r="AK1139" s="16"/>
      <c r="AL1139" s="16"/>
      <c r="AM1139" s="16"/>
      <c r="AN1139" s="16"/>
      <c r="AO1139" s="16"/>
      <c r="AP1139" s="16"/>
      <c r="AQ1139" s="16"/>
      <c r="AR1139" s="16"/>
      <c r="AS1139" s="16"/>
      <c r="AT1139" s="16"/>
      <c r="AU1139" s="16"/>
      <c r="AV1139" s="16"/>
      <c r="AW1139" s="16"/>
      <c r="AX1139" s="16"/>
      <c r="AY1139" s="16"/>
      <c r="AZ1139" s="28"/>
      <c r="BA1139" s="28"/>
      <c r="BB1139" s="28"/>
      <c r="BC1139" s="28"/>
      <c r="BD1139" s="28"/>
      <c r="BE1139" s="28"/>
      <c r="BF1139" s="28"/>
      <c r="BG1139" s="28"/>
      <c r="BH1139" s="28"/>
      <c r="BI1139" s="28"/>
      <c r="BJ1139" s="28"/>
      <c r="BK1139" s="28"/>
      <c r="BL1139" s="28"/>
      <c r="BM1139" s="28"/>
    </row>
    <row r="1140" spans="5:65" ht="15"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  <c r="AD1140" s="16"/>
      <c r="AE1140" s="16"/>
      <c r="AF1140" s="16"/>
      <c r="AG1140" s="16"/>
      <c r="AH1140" s="16"/>
      <c r="AI1140" s="16"/>
      <c r="AJ1140" s="16"/>
      <c r="AK1140" s="16"/>
      <c r="AL1140" s="16"/>
      <c r="AM1140" s="16"/>
      <c r="AN1140" s="16"/>
      <c r="AO1140" s="16"/>
      <c r="AP1140" s="16"/>
      <c r="AQ1140" s="16"/>
      <c r="AR1140" s="16"/>
      <c r="AS1140" s="16"/>
      <c r="AT1140" s="16"/>
      <c r="AU1140" s="16"/>
      <c r="AV1140" s="16"/>
      <c r="AW1140" s="16"/>
      <c r="AX1140" s="16"/>
      <c r="AY1140" s="16"/>
      <c r="AZ1140" s="28"/>
      <c r="BA1140" s="28"/>
      <c r="BB1140" s="28"/>
      <c r="BC1140" s="28"/>
      <c r="BD1140" s="28"/>
      <c r="BE1140" s="28"/>
      <c r="BF1140" s="28"/>
      <c r="BG1140" s="28"/>
      <c r="BH1140" s="28"/>
      <c r="BI1140" s="28"/>
      <c r="BJ1140" s="28"/>
      <c r="BK1140" s="28"/>
      <c r="BL1140" s="28"/>
      <c r="BM1140" s="28"/>
    </row>
    <row r="1141" spans="5:65" ht="15"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6"/>
      <c r="AE1141" s="16"/>
      <c r="AF1141" s="16"/>
      <c r="AG1141" s="16"/>
      <c r="AH1141" s="16"/>
      <c r="AI1141" s="16"/>
      <c r="AJ1141" s="16"/>
      <c r="AK1141" s="16"/>
      <c r="AL1141" s="16"/>
      <c r="AM1141" s="16"/>
      <c r="AN1141" s="16"/>
      <c r="AO1141" s="16"/>
      <c r="AP1141" s="16"/>
      <c r="AQ1141" s="16"/>
      <c r="AR1141" s="16"/>
      <c r="AS1141" s="16"/>
      <c r="AT1141" s="16"/>
      <c r="AU1141" s="16"/>
      <c r="AV1141" s="16"/>
      <c r="AW1141" s="16"/>
      <c r="AX1141" s="16"/>
      <c r="AY1141" s="16"/>
      <c r="AZ1141" s="28"/>
      <c r="BA1141" s="28"/>
      <c r="BB1141" s="28"/>
      <c r="BC1141" s="28"/>
      <c r="BD1141" s="28"/>
      <c r="BE1141" s="28"/>
      <c r="BF1141" s="28"/>
      <c r="BG1141" s="28"/>
      <c r="BH1141" s="28"/>
      <c r="BI1141" s="28"/>
      <c r="BJ1141" s="28"/>
      <c r="BK1141" s="28"/>
      <c r="BL1141" s="28"/>
      <c r="BM1141" s="28"/>
    </row>
    <row r="1142" spans="5:65" ht="15"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6"/>
      <c r="AF1142" s="16"/>
      <c r="AG1142" s="16"/>
      <c r="AH1142" s="16"/>
      <c r="AI1142" s="16"/>
      <c r="AJ1142" s="16"/>
      <c r="AK1142" s="16"/>
      <c r="AL1142" s="16"/>
      <c r="AM1142" s="16"/>
      <c r="AN1142" s="16"/>
      <c r="AO1142" s="16"/>
      <c r="AP1142" s="16"/>
      <c r="AQ1142" s="16"/>
      <c r="AR1142" s="16"/>
      <c r="AS1142" s="16"/>
      <c r="AT1142" s="16"/>
      <c r="AU1142" s="16"/>
      <c r="AV1142" s="16"/>
      <c r="AW1142" s="16"/>
      <c r="AX1142" s="16"/>
      <c r="AY1142" s="16"/>
      <c r="AZ1142" s="28"/>
      <c r="BA1142" s="28"/>
      <c r="BB1142" s="28"/>
      <c r="BC1142" s="28"/>
      <c r="BD1142" s="28"/>
      <c r="BE1142" s="28"/>
      <c r="BF1142" s="28"/>
      <c r="BG1142" s="28"/>
      <c r="BH1142" s="28"/>
      <c r="BI1142" s="28"/>
      <c r="BJ1142" s="28"/>
      <c r="BK1142" s="28"/>
      <c r="BL1142" s="28"/>
      <c r="BM1142" s="28"/>
    </row>
    <row r="1143" spans="5:65" ht="15"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6"/>
      <c r="AE1143" s="16"/>
      <c r="AF1143" s="16"/>
      <c r="AG1143" s="16"/>
      <c r="AH1143" s="16"/>
      <c r="AI1143" s="16"/>
      <c r="AJ1143" s="16"/>
      <c r="AK1143" s="16"/>
      <c r="AL1143" s="16"/>
      <c r="AM1143" s="16"/>
      <c r="AN1143" s="16"/>
      <c r="AO1143" s="16"/>
      <c r="AP1143" s="16"/>
      <c r="AQ1143" s="16"/>
      <c r="AR1143" s="16"/>
      <c r="AS1143" s="16"/>
      <c r="AT1143" s="16"/>
      <c r="AU1143" s="16"/>
      <c r="AV1143" s="16"/>
      <c r="AW1143" s="16"/>
      <c r="AX1143" s="16"/>
      <c r="AY1143" s="16"/>
      <c r="AZ1143" s="28"/>
      <c r="BA1143" s="28"/>
      <c r="BB1143" s="28"/>
      <c r="BC1143" s="28"/>
      <c r="BD1143" s="28"/>
      <c r="BE1143" s="28"/>
      <c r="BF1143" s="28"/>
      <c r="BG1143" s="28"/>
      <c r="BH1143" s="28"/>
      <c r="BI1143" s="28"/>
      <c r="BJ1143" s="28"/>
      <c r="BK1143" s="28"/>
      <c r="BL1143" s="28"/>
      <c r="BM1143" s="28"/>
    </row>
    <row r="1144" spans="5:65" ht="15"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6"/>
      <c r="AE1144" s="16"/>
      <c r="AF1144" s="16"/>
      <c r="AG1144" s="16"/>
      <c r="AH1144" s="16"/>
      <c r="AI1144" s="16"/>
      <c r="AJ1144" s="16"/>
      <c r="AK1144" s="16"/>
      <c r="AL1144" s="16"/>
      <c r="AM1144" s="16"/>
      <c r="AN1144" s="16"/>
      <c r="AO1144" s="16"/>
      <c r="AP1144" s="16"/>
      <c r="AQ1144" s="16"/>
      <c r="AR1144" s="16"/>
      <c r="AS1144" s="16"/>
      <c r="AT1144" s="16"/>
      <c r="AU1144" s="16"/>
      <c r="AV1144" s="16"/>
      <c r="AW1144" s="16"/>
      <c r="AX1144" s="16"/>
      <c r="AY1144" s="16"/>
      <c r="AZ1144" s="28"/>
      <c r="BA1144" s="28"/>
      <c r="BB1144" s="28"/>
      <c r="BC1144" s="28"/>
      <c r="BD1144" s="28"/>
      <c r="BE1144" s="28"/>
      <c r="BF1144" s="28"/>
      <c r="BG1144" s="28"/>
      <c r="BH1144" s="28"/>
      <c r="BI1144" s="28"/>
      <c r="BJ1144" s="28"/>
      <c r="BK1144" s="28"/>
      <c r="BL1144" s="28"/>
      <c r="BM1144" s="28"/>
    </row>
    <row r="1145" spans="5:65" ht="15"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  <c r="AD1145" s="16"/>
      <c r="AE1145" s="16"/>
      <c r="AF1145" s="16"/>
      <c r="AG1145" s="16"/>
      <c r="AH1145" s="16"/>
      <c r="AI1145" s="16"/>
      <c r="AJ1145" s="16"/>
      <c r="AK1145" s="16"/>
      <c r="AL1145" s="16"/>
      <c r="AM1145" s="16"/>
      <c r="AN1145" s="16"/>
      <c r="AO1145" s="16"/>
      <c r="AP1145" s="16"/>
      <c r="AQ1145" s="16"/>
      <c r="AR1145" s="16"/>
      <c r="AS1145" s="16"/>
      <c r="AT1145" s="16"/>
      <c r="AU1145" s="16"/>
      <c r="AV1145" s="16"/>
      <c r="AW1145" s="16"/>
      <c r="AX1145" s="16"/>
      <c r="AY1145" s="16"/>
      <c r="AZ1145" s="28"/>
      <c r="BA1145" s="28"/>
      <c r="BB1145" s="28"/>
      <c r="BC1145" s="28"/>
      <c r="BD1145" s="28"/>
      <c r="BE1145" s="28"/>
      <c r="BF1145" s="28"/>
      <c r="BG1145" s="28"/>
      <c r="BH1145" s="28"/>
      <c r="BI1145" s="28"/>
      <c r="BJ1145" s="28"/>
      <c r="BK1145" s="28"/>
      <c r="BL1145" s="28"/>
      <c r="BM1145" s="28"/>
    </row>
    <row r="1146" spans="5:65" ht="15"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16"/>
      <c r="AF1146" s="16"/>
      <c r="AG1146" s="16"/>
      <c r="AH1146" s="16"/>
      <c r="AI1146" s="16"/>
      <c r="AJ1146" s="16"/>
      <c r="AK1146" s="16"/>
      <c r="AL1146" s="16"/>
      <c r="AM1146" s="16"/>
      <c r="AN1146" s="16"/>
      <c r="AO1146" s="16"/>
      <c r="AP1146" s="16"/>
      <c r="AQ1146" s="16"/>
      <c r="AR1146" s="16"/>
      <c r="AS1146" s="16"/>
      <c r="AT1146" s="16"/>
      <c r="AU1146" s="16"/>
      <c r="AV1146" s="16"/>
      <c r="AW1146" s="16"/>
      <c r="AX1146" s="16"/>
      <c r="AY1146" s="16"/>
      <c r="AZ1146" s="28"/>
      <c r="BA1146" s="28"/>
      <c r="BB1146" s="28"/>
      <c r="BC1146" s="28"/>
      <c r="BD1146" s="28"/>
      <c r="BE1146" s="28"/>
      <c r="BF1146" s="28"/>
      <c r="BG1146" s="28"/>
      <c r="BH1146" s="28"/>
      <c r="BI1146" s="28"/>
      <c r="BJ1146" s="28"/>
      <c r="BK1146" s="28"/>
      <c r="BL1146" s="28"/>
      <c r="BM1146" s="28"/>
    </row>
    <row r="1147" spans="5:65" ht="15"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  <c r="AD1147" s="16"/>
      <c r="AE1147" s="16"/>
      <c r="AF1147" s="16"/>
      <c r="AG1147" s="16"/>
      <c r="AH1147" s="16"/>
      <c r="AI1147" s="16"/>
      <c r="AJ1147" s="16"/>
      <c r="AK1147" s="16"/>
      <c r="AL1147" s="16"/>
      <c r="AM1147" s="16"/>
      <c r="AN1147" s="16"/>
      <c r="AO1147" s="16"/>
      <c r="AP1147" s="16"/>
      <c r="AQ1147" s="16"/>
      <c r="AR1147" s="16"/>
      <c r="AS1147" s="16"/>
      <c r="AT1147" s="16"/>
      <c r="AU1147" s="16"/>
      <c r="AV1147" s="16"/>
      <c r="AW1147" s="16"/>
      <c r="AX1147" s="16"/>
      <c r="AY1147" s="16"/>
      <c r="AZ1147" s="28"/>
      <c r="BA1147" s="28"/>
      <c r="BB1147" s="28"/>
      <c r="BC1147" s="28"/>
      <c r="BD1147" s="28"/>
      <c r="BE1147" s="28"/>
      <c r="BF1147" s="28"/>
      <c r="BG1147" s="28"/>
      <c r="BH1147" s="28"/>
      <c r="BI1147" s="28"/>
      <c r="BJ1147" s="28"/>
      <c r="BK1147" s="28"/>
      <c r="BL1147" s="28"/>
      <c r="BM1147" s="28"/>
    </row>
    <row r="1148" spans="5:65" ht="15"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  <c r="AD1148" s="16"/>
      <c r="AE1148" s="16"/>
      <c r="AF1148" s="16"/>
      <c r="AG1148" s="16"/>
      <c r="AH1148" s="16"/>
      <c r="AI1148" s="16"/>
      <c r="AJ1148" s="16"/>
      <c r="AK1148" s="16"/>
      <c r="AL1148" s="16"/>
      <c r="AM1148" s="16"/>
      <c r="AN1148" s="16"/>
      <c r="AO1148" s="16"/>
      <c r="AP1148" s="16"/>
      <c r="AQ1148" s="16"/>
      <c r="AR1148" s="16"/>
      <c r="AS1148" s="16"/>
      <c r="AT1148" s="16"/>
      <c r="AU1148" s="16"/>
      <c r="AV1148" s="16"/>
      <c r="AW1148" s="16"/>
      <c r="AX1148" s="16"/>
      <c r="AY1148" s="16"/>
      <c r="AZ1148" s="28"/>
      <c r="BA1148" s="28"/>
      <c r="BB1148" s="28"/>
      <c r="BC1148" s="28"/>
      <c r="BD1148" s="28"/>
      <c r="BE1148" s="28"/>
      <c r="BF1148" s="28"/>
      <c r="BG1148" s="28"/>
      <c r="BH1148" s="28"/>
      <c r="BI1148" s="28"/>
      <c r="BJ1148" s="28"/>
      <c r="BK1148" s="28"/>
      <c r="BL1148" s="28"/>
      <c r="BM1148" s="28"/>
    </row>
    <row r="1149" spans="5:65" ht="15"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  <c r="AD1149" s="16"/>
      <c r="AE1149" s="16"/>
      <c r="AF1149" s="16"/>
      <c r="AG1149" s="16"/>
      <c r="AH1149" s="16"/>
      <c r="AI1149" s="16"/>
      <c r="AJ1149" s="16"/>
      <c r="AK1149" s="16"/>
      <c r="AL1149" s="16"/>
      <c r="AM1149" s="16"/>
      <c r="AN1149" s="16"/>
      <c r="AO1149" s="16"/>
      <c r="AP1149" s="16"/>
      <c r="AQ1149" s="16"/>
      <c r="AR1149" s="16"/>
      <c r="AS1149" s="16"/>
      <c r="AT1149" s="16"/>
      <c r="AU1149" s="16"/>
      <c r="AV1149" s="16"/>
      <c r="AW1149" s="16"/>
      <c r="AX1149" s="16"/>
      <c r="AY1149" s="16"/>
      <c r="AZ1149" s="28"/>
      <c r="BA1149" s="28"/>
      <c r="BB1149" s="28"/>
      <c r="BC1149" s="28"/>
      <c r="BD1149" s="28"/>
      <c r="BE1149" s="28"/>
      <c r="BF1149" s="28"/>
      <c r="BG1149" s="28"/>
      <c r="BH1149" s="28"/>
      <c r="BI1149" s="28"/>
      <c r="BJ1149" s="28"/>
      <c r="BK1149" s="28"/>
      <c r="BL1149" s="28"/>
      <c r="BM1149" s="28"/>
    </row>
    <row r="1150" spans="5:65" ht="15"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  <c r="AD1150" s="16"/>
      <c r="AE1150" s="16"/>
      <c r="AF1150" s="16"/>
      <c r="AG1150" s="16"/>
      <c r="AH1150" s="16"/>
      <c r="AI1150" s="16"/>
      <c r="AJ1150" s="16"/>
      <c r="AK1150" s="16"/>
      <c r="AL1150" s="16"/>
      <c r="AM1150" s="16"/>
      <c r="AN1150" s="16"/>
      <c r="AO1150" s="16"/>
      <c r="AP1150" s="16"/>
      <c r="AQ1150" s="16"/>
      <c r="AR1150" s="16"/>
      <c r="AS1150" s="16"/>
      <c r="AT1150" s="16"/>
      <c r="AU1150" s="16"/>
      <c r="AV1150" s="16"/>
      <c r="AW1150" s="16"/>
      <c r="AX1150" s="16"/>
      <c r="AY1150" s="16"/>
      <c r="AZ1150" s="28"/>
      <c r="BA1150" s="28"/>
      <c r="BB1150" s="28"/>
      <c r="BC1150" s="28"/>
      <c r="BD1150" s="28"/>
      <c r="BE1150" s="28"/>
      <c r="BF1150" s="28"/>
      <c r="BG1150" s="28"/>
      <c r="BH1150" s="28"/>
      <c r="BI1150" s="28"/>
      <c r="BJ1150" s="28"/>
      <c r="BK1150" s="28"/>
      <c r="BL1150" s="28"/>
      <c r="BM1150" s="28"/>
    </row>
    <row r="1151" spans="5:65" ht="15"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  <c r="AD1151" s="16"/>
      <c r="AE1151" s="16"/>
      <c r="AF1151" s="16"/>
      <c r="AG1151" s="16"/>
      <c r="AH1151" s="16"/>
      <c r="AI1151" s="16"/>
      <c r="AJ1151" s="16"/>
      <c r="AK1151" s="16"/>
      <c r="AL1151" s="16"/>
      <c r="AM1151" s="16"/>
      <c r="AN1151" s="16"/>
      <c r="AO1151" s="16"/>
      <c r="AP1151" s="16"/>
      <c r="AQ1151" s="16"/>
      <c r="AR1151" s="16"/>
      <c r="AS1151" s="16"/>
      <c r="AT1151" s="16"/>
      <c r="AU1151" s="16"/>
      <c r="AV1151" s="16"/>
      <c r="AW1151" s="16"/>
      <c r="AX1151" s="16"/>
      <c r="AY1151" s="16"/>
      <c r="AZ1151" s="28"/>
      <c r="BA1151" s="28"/>
      <c r="BB1151" s="28"/>
      <c r="BC1151" s="28"/>
      <c r="BD1151" s="28"/>
      <c r="BE1151" s="28"/>
      <c r="BF1151" s="28"/>
      <c r="BG1151" s="28"/>
      <c r="BH1151" s="28"/>
      <c r="BI1151" s="28"/>
      <c r="BJ1151" s="28"/>
      <c r="BK1151" s="28"/>
      <c r="BL1151" s="28"/>
      <c r="BM1151" s="28"/>
    </row>
    <row r="1152" spans="5:65" ht="15"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  <c r="AD1152" s="16"/>
      <c r="AE1152" s="16"/>
      <c r="AF1152" s="16"/>
      <c r="AG1152" s="16"/>
      <c r="AH1152" s="16"/>
      <c r="AI1152" s="16"/>
      <c r="AJ1152" s="16"/>
      <c r="AK1152" s="16"/>
      <c r="AL1152" s="16"/>
      <c r="AM1152" s="16"/>
      <c r="AN1152" s="16"/>
      <c r="AO1152" s="16"/>
      <c r="AP1152" s="16"/>
      <c r="AQ1152" s="16"/>
      <c r="AR1152" s="16"/>
      <c r="AS1152" s="16"/>
      <c r="AT1152" s="16"/>
      <c r="AU1152" s="16"/>
      <c r="AV1152" s="16"/>
      <c r="AW1152" s="16"/>
      <c r="AX1152" s="16"/>
      <c r="AY1152" s="16"/>
      <c r="AZ1152" s="28"/>
      <c r="BA1152" s="28"/>
      <c r="BB1152" s="28"/>
      <c r="BC1152" s="28"/>
      <c r="BD1152" s="28"/>
      <c r="BE1152" s="28"/>
      <c r="BF1152" s="28"/>
      <c r="BG1152" s="28"/>
      <c r="BH1152" s="28"/>
      <c r="BI1152" s="28"/>
      <c r="BJ1152" s="28"/>
      <c r="BK1152" s="28"/>
      <c r="BL1152" s="28"/>
      <c r="BM1152" s="28"/>
    </row>
    <row r="1153" spans="5:65" ht="15"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6"/>
      <c r="AE1153" s="16"/>
      <c r="AF1153" s="16"/>
      <c r="AG1153" s="16"/>
      <c r="AH1153" s="16"/>
      <c r="AI1153" s="16"/>
      <c r="AJ1153" s="16"/>
      <c r="AK1153" s="16"/>
      <c r="AL1153" s="16"/>
      <c r="AM1153" s="16"/>
      <c r="AN1153" s="16"/>
      <c r="AO1153" s="16"/>
      <c r="AP1153" s="16"/>
      <c r="AQ1153" s="16"/>
      <c r="AR1153" s="16"/>
      <c r="AS1153" s="16"/>
      <c r="AT1153" s="16"/>
      <c r="AU1153" s="16"/>
      <c r="AV1153" s="16"/>
      <c r="AW1153" s="16"/>
      <c r="AX1153" s="16"/>
      <c r="AY1153" s="16"/>
      <c r="AZ1153" s="28"/>
      <c r="BA1153" s="28"/>
      <c r="BB1153" s="28"/>
      <c r="BC1153" s="28"/>
      <c r="BD1153" s="28"/>
      <c r="BE1153" s="28"/>
      <c r="BF1153" s="28"/>
      <c r="BG1153" s="28"/>
      <c r="BH1153" s="28"/>
      <c r="BI1153" s="28"/>
      <c r="BJ1153" s="28"/>
      <c r="BK1153" s="28"/>
      <c r="BL1153" s="28"/>
      <c r="BM1153" s="28"/>
    </row>
    <row r="1154" spans="5:65" ht="15"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16"/>
      <c r="AF1154" s="16"/>
      <c r="AG1154" s="16"/>
      <c r="AH1154" s="16"/>
      <c r="AI1154" s="16"/>
      <c r="AJ1154" s="16"/>
      <c r="AK1154" s="16"/>
      <c r="AL1154" s="16"/>
      <c r="AM1154" s="16"/>
      <c r="AN1154" s="16"/>
      <c r="AO1154" s="16"/>
      <c r="AP1154" s="16"/>
      <c r="AQ1154" s="16"/>
      <c r="AR1154" s="16"/>
      <c r="AS1154" s="16"/>
      <c r="AT1154" s="16"/>
      <c r="AU1154" s="16"/>
      <c r="AV1154" s="16"/>
      <c r="AW1154" s="16"/>
      <c r="AX1154" s="16"/>
      <c r="AY1154" s="16"/>
      <c r="AZ1154" s="28"/>
      <c r="BA1154" s="28"/>
      <c r="BB1154" s="28"/>
      <c r="BC1154" s="28"/>
      <c r="BD1154" s="28"/>
      <c r="BE1154" s="28"/>
      <c r="BF1154" s="28"/>
      <c r="BG1154" s="28"/>
      <c r="BH1154" s="28"/>
      <c r="BI1154" s="28"/>
      <c r="BJ1154" s="28"/>
      <c r="BK1154" s="28"/>
      <c r="BL1154" s="28"/>
      <c r="BM1154" s="28"/>
    </row>
    <row r="1155" spans="5:65" ht="15"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  <c r="AD1155" s="16"/>
      <c r="AE1155" s="16"/>
      <c r="AF1155" s="16"/>
      <c r="AG1155" s="16"/>
      <c r="AH1155" s="16"/>
      <c r="AI1155" s="16"/>
      <c r="AJ1155" s="16"/>
      <c r="AK1155" s="16"/>
      <c r="AL1155" s="16"/>
      <c r="AM1155" s="16"/>
      <c r="AN1155" s="16"/>
      <c r="AO1155" s="16"/>
      <c r="AP1155" s="16"/>
      <c r="AQ1155" s="16"/>
      <c r="AR1155" s="16"/>
      <c r="AS1155" s="16"/>
      <c r="AT1155" s="16"/>
      <c r="AU1155" s="16"/>
      <c r="AV1155" s="16"/>
      <c r="AW1155" s="16"/>
      <c r="AX1155" s="16"/>
      <c r="AY1155" s="16"/>
      <c r="AZ1155" s="28"/>
      <c r="BA1155" s="28"/>
      <c r="BB1155" s="28"/>
      <c r="BC1155" s="28"/>
      <c r="BD1155" s="28"/>
      <c r="BE1155" s="28"/>
      <c r="BF1155" s="28"/>
      <c r="BG1155" s="28"/>
      <c r="BH1155" s="28"/>
      <c r="BI1155" s="28"/>
      <c r="BJ1155" s="28"/>
      <c r="BK1155" s="28"/>
      <c r="BL1155" s="28"/>
      <c r="BM1155" s="28"/>
    </row>
    <row r="1156" spans="5:65" ht="15"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  <c r="AD1156" s="16"/>
      <c r="AE1156" s="16"/>
      <c r="AF1156" s="16"/>
      <c r="AG1156" s="16"/>
      <c r="AH1156" s="16"/>
      <c r="AI1156" s="16"/>
      <c r="AJ1156" s="16"/>
      <c r="AK1156" s="16"/>
      <c r="AL1156" s="16"/>
      <c r="AM1156" s="16"/>
      <c r="AN1156" s="16"/>
      <c r="AO1156" s="16"/>
      <c r="AP1156" s="16"/>
      <c r="AQ1156" s="16"/>
      <c r="AR1156" s="16"/>
      <c r="AS1156" s="16"/>
      <c r="AT1156" s="16"/>
      <c r="AU1156" s="16"/>
      <c r="AV1156" s="16"/>
      <c r="AW1156" s="16"/>
      <c r="AX1156" s="16"/>
      <c r="AY1156" s="16"/>
      <c r="AZ1156" s="28"/>
      <c r="BA1156" s="28"/>
      <c r="BB1156" s="28"/>
      <c r="BC1156" s="28"/>
      <c r="BD1156" s="28"/>
      <c r="BE1156" s="28"/>
      <c r="BF1156" s="28"/>
      <c r="BG1156" s="28"/>
      <c r="BH1156" s="28"/>
      <c r="BI1156" s="28"/>
      <c r="BJ1156" s="28"/>
      <c r="BK1156" s="28"/>
      <c r="BL1156" s="28"/>
      <c r="BM1156" s="28"/>
    </row>
    <row r="1157" spans="5:65" ht="15"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  <c r="AD1157" s="16"/>
      <c r="AE1157" s="16"/>
      <c r="AF1157" s="16"/>
      <c r="AG1157" s="16"/>
      <c r="AH1157" s="16"/>
      <c r="AI1157" s="16"/>
      <c r="AJ1157" s="16"/>
      <c r="AK1157" s="16"/>
      <c r="AL1157" s="16"/>
      <c r="AM1157" s="16"/>
      <c r="AN1157" s="16"/>
      <c r="AO1157" s="16"/>
      <c r="AP1157" s="16"/>
      <c r="AQ1157" s="16"/>
      <c r="AR1157" s="16"/>
      <c r="AS1157" s="16"/>
      <c r="AT1157" s="16"/>
      <c r="AU1157" s="16"/>
      <c r="AV1157" s="16"/>
      <c r="AW1157" s="16"/>
      <c r="AX1157" s="16"/>
      <c r="AY1157" s="16"/>
      <c r="AZ1157" s="28"/>
      <c r="BA1157" s="28"/>
      <c r="BB1157" s="28"/>
      <c r="BC1157" s="28"/>
      <c r="BD1157" s="28"/>
      <c r="BE1157" s="28"/>
      <c r="BF1157" s="28"/>
      <c r="BG1157" s="28"/>
      <c r="BH1157" s="28"/>
      <c r="BI1157" s="28"/>
      <c r="BJ1157" s="28"/>
      <c r="BK1157" s="28"/>
      <c r="BL1157" s="28"/>
      <c r="BM1157" s="28"/>
    </row>
    <row r="1158" spans="5:65" ht="15"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6"/>
      <c r="AE1158" s="16"/>
      <c r="AF1158" s="16"/>
      <c r="AG1158" s="16"/>
      <c r="AH1158" s="16"/>
      <c r="AI1158" s="16"/>
      <c r="AJ1158" s="16"/>
      <c r="AK1158" s="16"/>
      <c r="AL1158" s="16"/>
      <c r="AM1158" s="16"/>
      <c r="AN1158" s="16"/>
      <c r="AO1158" s="16"/>
      <c r="AP1158" s="16"/>
      <c r="AQ1158" s="16"/>
      <c r="AR1158" s="16"/>
      <c r="AS1158" s="16"/>
      <c r="AT1158" s="16"/>
      <c r="AU1158" s="16"/>
      <c r="AV1158" s="16"/>
      <c r="AW1158" s="16"/>
      <c r="AX1158" s="16"/>
      <c r="AY1158" s="16"/>
      <c r="AZ1158" s="28"/>
      <c r="BA1158" s="28"/>
      <c r="BB1158" s="28"/>
      <c r="BC1158" s="28"/>
      <c r="BD1158" s="28"/>
      <c r="BE1158" s="28"/>
      <c r="BF1158" s="28"/>
      <c r="BG1158" s="28"/>
      <c r="BH1158" s="28"/>
      <c r="BI1158" s="28"/>
      <c r="BJ1158" s="28"/>
      <c r="BK1158" s="28"/>
      <c r="BL1158" s="28"/>
      <c r="BM1158" s="28"/>
    </row>
    <row r="1159" spans="5:65" ht="15"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16"/>
      <c r="AF1159" s="16"/>
      <c r="AG1159" s="16"/>
      <c r="AH1159" s="16"/>
      <c r="AI1159" s="16"/>
      <c r="AJ1159" s="16"/>
      <c r="AK1159" s="16"/>
      <c r="AL1159" s="16"/>
      <c r="AM1159" s="16"/>
      <c r="AN1159" s="16"/>
      <c r="AO1159" s="16"/>
      <c r="AP1159" s="16"/>
      <c r="AQ1159" s="16"/>
      <c r="AR1159" s="16"/>
      <c r="AS1159" s="16"/>
      <c r="AT1159" s="16"/>
      <c r="AU1159" s="16"/>
      <c r="AV1159" s="16"/>
      <c r="AW1159" s="16"/>
      <c r="AX1159" s="16"/>
      <c r="AY1159" s="16"/>
      <c r="AZ1159" s="28"/>
      <c r="BA1159" s="28"/>
      <c r="BB1159" s="28"/>
      <c r="BC1159" s="28"/>
      <c r="BD1159" s="28"/>
      <c r="BE1159" s="28"/>
      <c r="BF1159" s="28"/>
      <c r="BG1159" s="28"/>
      <c r="BH1159" s="28"/>
      <c r="BI1159" s="28"/>
      <c r="BJ1159" s="28"/>
      <c r="BK1159" s="28"/>
      <c r="BL1159" s="28"/>
      <c r="BM1159" s="28"/>
    </row>
    <row r="1160" spans="5:65" ht="15"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  <c r="AD1160" s="16"/>
      <c r="AE1160" s="16"/>
      <c r="AF1160" s="16"/>
      <c r="AG1160" s="16"/>
      <c r="AH1160" s="16"/>
      <c r="AI1160" s="16"/>
      <c r="AJ1160" s="16"/>
      <c r="AK1160" s="16"/>
      <c r="AL1160" s="16"/>
      <c r="AM1160" s="16"/>
      <c r="AN1160" s="16"/>
      <c r="AO1160" s="16"/>
      <c r="AP1160" s="16"/>
      <c r="AQ1160" s="16"/>
      <c r="AR1160" s="16"/>
      <c r="AS1160" s="16"/>
      <c r="AT1160" s="16"/>
      <c r="AU1160" s="16"/>
      <c r="AV1160" s="16"/>
      <c r="AW1160" s="16"/>
      <c r="AX1160" s="16"/>
      <c r="AY1160" s="16"/>
      <c r="AZ1160" s="28"/>
      <c r="BA1160" s="28"/>
      <c r="BB1160" s="28"/>
      <c r="BC1160" s="28"/>
      <c r="BD1160" s="28"/>
      <c r="BE1160" s="28"/>
      <c r="BF1160" s="28"/>
      <c r="BG1160" s="28"/>
      <c r="BH1160" s="28"/>
      <c r="BI1160" s="28"/>
      <c r="BJ1160" s="28"/>
      <c r="BK1160" s="28"/>
      <c r="BL1160" s="28"/>
      <c r="BM1160" s="28"/>
    </row>
    <row r="1161" spans="5:65" ht="15"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6"/>
      <c r="AE1161" s="16"/>
      <c r="AF1161" s="16"/>
      <c r="AG1161" s="16"/>
      <c r="AH1161" s="16"/>
      <c r="AI1161" s="16"/>
      <c r="AJ1161" s="16"/>
      <c r="AK1161" s="16"/>
      <c r="AL1161" s="16"/>
      <c r="AM1161" s="16"/>
      <c r="AN1161" s="16"/>
      <c r="AO1161" s="16"/>
      <c r="AP1161" s="16"/>
      <c r="AQ1161" s="16"/>
      <c r="AR1161" s="16"/>
      <c r="AS1161" s="16"/>
      <c r="AT1161" s="16"/>
      <c r="AU1161" s="16"/>
      <c r="AV1161" s="16"/>
      <c r="AW1161" s="16"/>
      <c r="AX1161" s="16"/>
      <c r="AY1161" s="16"/>
      <c r="AZ1161" s="28"/>
      <c r="BA1161" s="28"/>
      <c r="BB1161" s="28"/>
      <c r="BC1161" s="28"/>
      <c r="BD1161" s="28"/>
      <c r="BE1161" s="28"/>
      <c r="BF1161" s="28"/>
      <c r="BG1161" s="28"/>
      <c r="BH1161" s="28"/>
      <c r="BI1161" s="28"/>
      <c r="BJ1161" s="28"/>
      <c r="BK1161" s="28"/>
      <c r="BL1161" s="28"/>
      <c r="BM1161" s="28"/>
    </row>
    <row r="1162" spans="5:65" ht="15"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  <c r="AD1162" s="16"/>
      <c r="AE1162" s="16"/>
      <c r="AF1162" s="16"/>
      <c r="AG1162" s="16"/>
      <c r="AH1162" s="16"/>
      <c r="AI1162" s="16"/>
      <c r="AJ1162" s="16"/>
      <c r="AK1162" s="16"/>
      <c r="AL1162" s="16"/>
      <c r="AM1162" s="16"/>
      <c r="AN1162" s="16"/>
      <c r="AO1162" s="16"/>
      <c r="AP1162" s="16"/>
      <c r="AQ1162" s="16"/>
      <c r="AR1162" s="16"/>
      <c r="AS1162" s="16"/>
      <c r="AT1162" s="16"/>
      <c r="AU1162" s="16"/>
      <c r="AV1162" s="16"/>
      <c r="AW1162" s="16"/>
      <c r="AX1162" s="16"/>
      <c r="AY1162" s="16"/>
      <c r="AZ1162" s="28"/>
      <c r="BA1162" s="28"/>
      <c r="BB1162" s="28"/>
      <c r="BC1162" s="28"/>
      <c r="BD1162" s="28"/>
      <c r="BE1162" s="28"/>
      <c r="BF1162" s="28"/>
      <c r="BG1162" s="28"/>
      <c r="BH1162" s="28"/>
      <c r="BI1162" s="28"/>
      <c r="BJ1162" s="28"/>
      <c r="BK1162" s="28"/>
      <c r="BL1162" s="28"/>
      <c r="BM1162" s="28"/>
    </row>
    <row r="1163" spans="5:65" ht="15"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  <c r="AD1163" s="16"/>
      <c r="AE1163" s="16"/>
      <c r="AF1163" s="16"/>
      <c r="AG1163" s="16"/>
      <c r="AH1163" s="16"/>
      <c r="AI1163" s="16"/>
      <c r="AJ1163" s="16"/>
      <c r="AK1163" s="16"/>
      <c r="AL1163" s="16"/>
      <c r="AM1163" s="16"/>
      <c r="AN1163" s="16"/>
      <c r="AO1163" s="16"/>
      <c r="AP1163" s="16"/>
      <c r="AQ1163" s="16"/>
      <c r="AR1163" s="16"/>
      <c r="AS1163" s="16"/>
      <c r="AT1163" s="16"/>
      <c r="AU1163" s="16"/>
      <c r="AV1163" s="16"/>
      <c r="AW1163" s="16"/>
      <c r="AX1163" s="16"/>
      <c r="AY1163" s="16"/>
      <c r="AZ1163" s="28"/>
      <c r="BA1163" s="28"/>
      <c r="BB1163" s="28"/>
      <c r="BC1163" s="28"/>
      <c r="BD1163" s="28"/>
      <c r="BE1163" s="28"/>
      <c r="BF1163" s="28"/>
      <c r="BG1163" s="28"/>
      <c r="BH1163" s="28"/>
      <c r="BI1163" s="28"/>
      <c r="BJ1163" s="28"/>
      <c r="BK1163" s="28"/>
      <c r="BL1163" s="28"/>
      <c r="BM1163" s="28"/>
    </row>
    <row r="1164" spans="5:65" ht="15"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  <c r="AD1164" s="16"/>
      <c r="AE1164" s="16"/>
      <c r="AF1164" s="16"/>
      <c r="AG1164" s="16"/>
      <c r="AH1164" s="16"/>
      <c r="AI1164" s="16"/>
      <c r="AJ1164" s="16"/>
      <c r="AK1164" s="16"/>
      <c r="AL1164" s="16"/>
      <c r="AM1164" s="16"/>
      <c r="AN1164" s="16"/>
      <c r="AO1164" s="16"/>
      <c r="AP1164" s="16"/>
      <c r="AQ1164" s="16"/>
      <c r="AR1164" s="16"/>
      <c r="AS1164" s="16"/>
      <c r="AT1164" s="16"/>
      <c r="AU1164" s="16"/>
      <c r="AV1164" s="16"/>
      <c r="AW1164" s="16"/>
      <c r="AX1164" s="16"/>
      <c r="AY1164" s="16"/>
      <c r="AZ1164" s="28"/>
      <c r="BA1164" s="28"/>
      <c r="BB1164" s="28"/>
      <c r="BC1164" s="28"/>
      <c r="BD1164" s="28"/>
      <c r="BE1164" s="28"/>
      <c r="BF1164" s="28"/>
      <c r="BG1164" s="28"/>
      <c r="BH1164" s="28"/>
      <c r="BI1164" s="28"/>
      <c r="BJ1164" s="28"/>
      <c r="BK1164" s="28"/>
      <c r="BL1164" s="28"/>
      <c r="BM1164" s="28"/>
    </row>
    <row r="1165" spans="5:65" ht="15"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6"/>
      <c r="AE1165" s="16"/>
      <c r="AF1165" s="16"/>
      <c r="AG1165" s="16"/>
      <c r="AH1165" s="16"/>
      <c r="AI1165" s="16"/>
      <c r="AJ1165" s="16"/>
      <c r="AK1165" s="16"/>
      <c r="AL1165" s="16"/>
      <c r="AM1165" s="16"/>
      <c r="AN1165" s="16"/>
      <c r="AO1165" s="16"/>
      <c r="AP1165" s="16"/>
      <c r="AQ1165" s="16"/>
      <c r="AR1165" s="16"/>
      <c r="AS1165" s="16"/>
      <c r="AT1165" s="16"/>
      <c r="AU1165" s="16"/>
      <c r="AV1165" s="16"/>
      <c r="AW1165" s="16"/>
      <c r="AX1165" s="16"/>
      <c r="AY1165" s="16"/>
      <c r="AZ1165" s="28"/>
      <c r="BA1165" s="28"/>
      <c r="BB1165" s="28"/>
      <c r="BC1165" s="28"/>
      <c r="BD1165" s="28"/>
      <c r="BE1165" s="28"/>
      <c r="BF1165" s="28"/>
      <c r="BG1165" s="28"/>
      <c r="BH1165" s="28"/>
      <c r="BI1165" s="28"/>
      <c r="BJ1165" s="28"/>
      <c r="BK1165" s="28"/>
      <c r="BL1165" s="28"/>
      <c r="BM1165" s="28"/>
    </row>
    <row r="1166" spans="5:65" ht="15"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  <c r="AD1166" s="16"/>
      <c r="AE1166" s="16"/>
      <c r="AF1166" s="16"/>
      <c r="AG1166" s="16"/>
      <c r="AH1166" s="16"/>
      <c r="AI1166" s="16"/>
      <c r="AJ1166" s="16"/>
      <c r="AK1166" s="16"/>
      <c r="AL1166" s="16"/>
      <c r="AM1166" s="16"/>
      <c r="AN1166" s="16"/>
      <c r="AO1166" s="16"/>
      <c r="AP1166" s="16"/>
      <c r="AQ1166" s="16"/>
      <c r="AR1166" s="16"/>
      <c r="AS1166" s="16"/>
      <c r="AT1166" s="16"/>
      <c r="AU1166" s="16"/>
      <c r="AV1166" s="16"/>
      <c r="AW1166" s="16"/>
      <c r="AX1166" s="16"/>
      <c r="AY1166" s="16"/>
      <c r="AZ1166" s="28"/>
      <c r="BA1166" s="28"/>
      <c r="BB1166" s="28"/>
      <c r="BC1166" s="28"/>
      <c r="BD1166" s="28"/>
      <c r="BE1166" s="28"/>
      <c r="BF1166" s="28"/>
      <c r="BG1166" s="28"/>
      <c r="BH1166" s="28"/>
      <c r="BI1166" s="28"/>
      <c r="BJ1166" s="28"/>
      <c r="BK1166" s="28"/>
      <c r="BL1166" s="28"/>
      <c r="BM1166" s="28"/>
    </row>
    <row r="1167" spans="5:65" ht="15"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  <c r="AD1167" s="16"/>
      <c r="AE1167" s="16"/>
      <c r="AF1167" s="16"/>
      <c r="AG1167" s="16"/>
      <c r="AH1167" s="16"/>
      <c r="AI1167" s="16"/>
      <c r="AJ1167" s="16"/>
      <c r="AK1167" s="16"/>
      <c r="AL1167" s="16"/>
      <c r="AM1167" s="16"/>
      <c r="AN1167" s="16"/>
      <c r="AO1167" s="16"/>
      <c r="AP1167" s="16"/>
      <c r="AQ1167" s="16"/>
      <c r="AR1167" s="16"/>
      <c r="AS1167" s="16"/>
      <c r="AT1167" s="16"/>
      <c r="AU1167" s="16"/>
      <c r="AV1167" s="16"/>
      <c r="AW1167" s="16"/>
      <c r="AX1167" s="16"/>
      <c r="AY1167" s="16"/>
      <c r="AZ1167" s="28"/>
      <c r="BA1167" s="28"/>
      <c r="BB1167" s="28"/>
      <c r="BC1167" s="28"/>
      <c r="BD1167" s="28"/>
      <c r="BE1167" s="28"/>
      <c r="BF1167" s="28"/>
      <c r="BG1167" s="28"/>
      <c r="BH1167" s="28"/>
      <c r="BI1167" s="28"/>
      <c r="BJ1167" s="28"/>
      <c r="BK1167" s="28"/>
      <c r="BL1167" s="28"/>
      <c r="BM1167" s="28"/>
    </row>
    <row r="1168" spans="5:65" ht="15"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  <c r="AD1168" s="16"/>
      <c r="AE1168" s="16"/>
      <c r="AF1168" s="16"/>
      <c r="AG1168" s="16"/>
      <c r="AH1168" s="16"/>
      <c r="AI1168" s="16"/>
      <c r="AJ1168" s="16"/>
      <c r="AK1168" s="16"/>
      <c r="AL1168" s="16"/>
      <c r="AM1168" s="16"/>
      <c r="AN1168" s="16"/>
      <c r="AO1168" s="16"/>
      <c r="AP1168" s="16"/>
      <c r="AQ1168" s="16"/>
      <c r="AR1168" s="16"/>
      <c r="AS1168" s="16"/>
      <c r="AT1168" s="16"/>
      <c r="AU1168" s="16"/>
      <c r="AV1168" s="16"/>
      <c r="AW1168" s="16"/>
      <c r="AX1168" s="16"/>
      <c r="AY1168" s="16"/>
      <c r="AZ1168" s="28"/>
      <c r="BA1168" s="28"/>
      <c r="BB1168" s="28"/>
      <c r="BC1168" s="28"/>
      <c r="BD1168" s="28"/>
      <c r="BE1168" s="28"/>
      <c r="BF1168" s="28"/>
      <c r="BG1168" s="28"/>
      <c r="BH1168" s="28"/>
      <c r="BI1168" s="28"/>
      <c r="BJ1168" s="28"/>
      <c r="BK1168" s="28"/>
      <c r="BL1168" s="28"/>
      <c r="BM1168" s="28"/>
    </row>
    <row r="1169" spans="5:65" ht="15"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6"/>
      <c r="AD1169" s="16"/>
      <c r="AE1169" s="16"/>
      <c r="AF1169" s="16"/>
      <c r="AG1169" s="16"/>
      <c r="AH1169" s="16"/>
      <c r="AI1169" s="16"/>
      <c r="AJ1169" s="16"/>
      <c r="AK1169" s="16"/>
      <c r="AL1169" s="16"/>
      <c r="AM1169" s="16"/>
      <c r="AN1169" s="16"/>
      <c r="AO1169" s="16"/>
      <c r="AP1169" s="16"/>
      <c r="AQ1169" s="16"/>
      <c r="AR1169" s="16"/>
      <c r="AS1169" s="16"/>
      <c r="AT1169" s="16"/>
      <c r="AU1169" s="16"/>
      <c r="AV1169" s="16"/>
      <c r="AW1169" s="16"/>
      <c r="AX1169" s="16"/>
      <c r="AY1169" s="16"/>
      <c r="AZ1169" s="28"/>
      <c r="BA1169" s="28"/>
      <c r="BB1169" s="28"/>
      <c r="BC1169" s="28"/>
      <c r="BD1169" s="28"/>
      <c r="BE1169" s="28"/>
      <c r="BF1169" s="28"/>
      <c r="BG1169" s="28"/>
      <c r="BH1169" s="28"/>
      <c r="BI1169" s="28"/>
      <c r="BJ1169" s="28"/>
      <c r="BK1169" s="28"/>
      <c r="BL1169" s="28"/>
      <c r="BM1169" s="28"/>
    </row>
    <row r="1170" spans="5:65" ht="15"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  <c r="AD1170" s="16"/>
      <c r="AE1170" s="16"/>
      <c r="AF1170" s="16"/>
      <c r="AG1170" s="16"/>
      <c r="AH1170" s="16"/>
      <c r="AI1170" s="16"/>
      <c r="AJ1170" s="16"/>
      <c r="AK1170" s="16"/>
      <c r="AL1170" s="16"/>
      <c r="AM1170" s="16"/>
      <c r="AN1170" s="16"/>
      <c r="AO1170" s="16"/>
      <c r="AP1170" s="16"/>
      <c r="AQ1170" s="16"/>
      <c r="AR1170" s="16"/>
      <c r="AS1170" s="16"/>
      <c r="AT1170" s="16"/>
      <c r="AU1170" s="16"/>
      <c r="AV1170" s="16"/>
      <c r="AW1170" s="16"/>
      <c r="AX1170" s="16"/>
      <c r="AY1170" s="16"/>
      <c r="AZ1170" s="28"/>
      <c r="BA1170" s="28"/>
      <c r="BB1170" s="28"/>
      <c r="BC1170" s="28"/>
      <c r="BD1170" s="28"/>
      <c r="BE1170" s="28"/>
      <c r="BF1170" s="28"/>
      <c r="BG1170" s="28"/>
      <c r="BH1170" s="28"/>
      <c r="BI1170" s="28"/>
      <c r="BJ1170" s="28"/>
      <c r="BK1170" s="28"/>
      <c r="BL1170" s="28"/>
      <c r="BM1170" s="28"/>
    </row>
    <row r="1171" spans="5:65" ht="15"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6"/>
      <c r="AE1171" s="16"/>
      <c r="AF1171" s="16"/>
      <c r="AG1171" s="16"/>
      <c r="AH1171" s="16"/>
      <c r="AI1171" s="16"/>
      <c r="AJ1171" s="16"/>
      <c r="AK1171" s="16"/>
      <c r="AL1171" s="16"/>
      <c r="AM1171" s="16"/>
      <c r="AN1171" s="16"/>
      <c r="AO1171" s="16"/>
      <c r="AP1171" s="16"/>
      <c r="AQ1171" s="16"/>
      <c r="AR1171" s="16"/>
      <c r="AS1171" s="16"/>
      <c r="AT1171" s="16"/>
      <c r="AU1171" s="16"/>
      <c r="AV1171" s="16"/>
      <c r="AW1171" s="16"/>
      <c r="AX1171" s="16"/>
      <c r="AY1171" s="16"/>
      <c r="AZ1171" s="28"/>
      <c r="BA1171" s="28"/>
      <c r="BB1171" s="28"/>
      <c r="BC1171" s="28"/>
      <c r="BD1171" s="28"/>
      <c r="BE1171" s="28"/>
      <c r="BF1171" s="28"/>
      <c r="BG1171" s="28"/>
      <c r="BH1171" s="28"/>
      <c r="BI1171" s="28"/>
      <c r="BJ1171" s="28"/>
      <c r="BK1171" s="28"/>
      <c r="BL1171" s="28"/>
      <c r="BM1171" s="28"/>
    </row>
    <row r="1172" spans="5:65" ht="15"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  <c r="AD1172" s="16"/>
      <c r="AE1172" s="16"/>
      <c r="AF1172" s="16"/>
      <c r="AG1172" s="16"/>
      <c r="AH1172" s="16"/>
      <c r="AI1172" s="16"/>
      <c r="AJ1172" s="16"/>
      <c r="AK1172" s="16"/>
      <c r="AL1172" s="16"/>
      <c r="AM1172" s="16"/>
      <c r="AN1172" s="16"/>
      <c r="AO1172" s="16"/>
      <c r="AP1172" s="16"/>
      <c r="AQ1172" s="16"/>
      <c r="AR1172" s="16"/>
      <c r="AS1172" s="16"/>
      <c r="AT1172" s="16"/>
      <c r="AU1172" s="16"/>
      <c r="AV1172" s="16"/>
      <c r="AW1172" s="16"/>
      <c r="AX1172" s="16"/>
      <c r="AY1172" s="16"/>
      <c r="AZ1172" s="28"/>
      <c r="BA1172" s="28"/>
      <c r="BB1172" s="28"/>
      <c r="BC1172" s="28"/>
      <c r="BD1172" s="28"/>
      <c r="BE1172" s="28"/>
      <c r="BF1172" s="28"/>
      <c r="BG1172" s="28"/>
      <c r="BH1172" s="28"/>
      <c r="BI1172" s="28"/>
      <c r="BJ1172" s="28"/>
      <c r="BK1172" s="28"/>
      <c r="BL1172" s="28"/>
      <c r="BM1172" s="28"/>
    </row>
    <row r="1173" spans="5:65" ht="15"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  <c r="AD1173" s="16"/>
      <c r="AE1173" s="16"/>
      <c r="AF1173" s="16"/>
      <c r="AG1173" s="16"/>
      <c r="AH1173" s="16"/>
      <c r="AI1173" s="16"/>
      <c r="AJ1173" s="16"/>
      <c r="AK1173" s="16"/>
      <c r="AL1173" s="16"/>
      <c r="AM1173" s="16"/>
      <c r="AN1173" s="16"/>
      <c r="AO1173" s="16"/>
      <c r="AP1173" s="16"/>
      <c r="AQ1173" s="16"/>
      <c r="AR1173" s="16"/>
      <c r="AS1173" s="16"/>
      <c r="AT1173" s="16"/>
      <c r="AU1173" s="16"/>
      <c r="AV1173" s="16"/>
      <c r="AW1173" s="16"/>
      <c r="AX1173" s="16"/>
      <c r="AY1173" s="16"/>
      <c r="AZ1173" s="28"/>
      <c r="BA1173" s="28"/>
      <c r="BB1173" s="28"/>
      <c r="BC1173" s="28"/>
      <c r="BD1173" s="28"/>
      <c r="BE1173" s="28"/>
      <c r="BF1173" s="28"/>
      <c r="BG1173" s="28"/>
      <c r="BH1173" s="28"/>
      <c r="BI1173" s="28"/>
      <c r="BJ1173" s="28"/>
      <c r="BK1173" s="28"/>
      <c r="BL1173" s="28"/>
      <c r="BM1173" s="28"/>
    </row>
    <row r="1174" spans="5:65" ht="15"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  <c r="AD1174" s="16"/>
      <c r="AE1174" s="16"/>
      <c r="AF1174" s="16"/>
      <c r="AG1174" s="16"/>
      <c r="AH1174" s="16"/>
      <c r="AI1174" s="16"/>
      <c r="AJ1174" s="16"/>
      <c r="AK1174" s="16"/>
      <c r="AL1174" s="16"/>
      <c r="AM1174" s="16"/>
      <c r="AN1174" s="16"/>
      <c r="AO1174" s="16"/>
      <c r="AP1174" s="16"/>
      <c r="AQ1174" s="16"/>
      <c r="AR1174" s="16"/>
      <c r="AS1174" s="16"/>
      <c r="AT1174" s="16"/>
      <c r="AU1174" s="16"/>
      <c r="AV1174" s="16"/>
      <c r="AW1174" s="16"/>
      <c r="AX1174" s="16"/>
      <c r="AY1174" s="16"/>
      <c r="AZ1174" s="28"/>
      <c r="BA1174" s="28"/>
      <c r="BB1174" s="28"/>
      <c r="BC1174" s="28"/>
      <c r="BD1174" s="28"/>
      <c r="BE1174" s="28"/>
      <c r="BF1174" s="28"/>
      <c r="BG1174" s="28"/>
      <c r="BH1174" s="28"/>
      <c r="BI1174" s="28"/>
      <c r="BJ1174" s="28"/>
      <c r="BK1174" s="28"/>
      <c r="BL1174" s="28"/>
      <c r="BM1174" s="28"/>
    </row>
    <row r="1175" spans="5:65" ht="15"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/>
      <c r="AD1175" s="16"/>
      <c r="AE1175" s="16"/>
      <c r="AF1175" s="16"/>
      <c r="AG1175" s="16"/>
      <c r="AH1175" s="16"/>
      <c r="AI1175" s="16"/>
      <c r="AJ1175" s="16"/>
      <c r="AK1175" s="16"/>
      <c r="AL1175" s="16"/>
      <c r="AM1175" s="16"/>
      <c r="AN1175" s="16"/>
      <c r="AO1175" s="16"/>
      <c r="AP1175" s="16"/>
      <c r="AQ1175" s="16"/>
      <c r="AR1175" s="16"/>
      <c r="AS1175" s="16"/>
      <c r="AT1175" s="16"/>
      <c r="AU1175" s="16"/>
      <c r="AV1175" s="16"/>
      <c r="AW1175" s="16"/>
      <c r="AX1175" s="16"/>
      <c r="AY1175" s="16"/>
      <c r="AZ1175" s="28"/>
      <c r="BA1175" s="28"/>
      <c r="BB1175" s="28"/>
      <c r="BC1175" s="28"/>
      <c r="BD1175" s="28"/>
      <c r="BE1175" s="28"/>
      <c r="BF1175" s="28"/>
      <c r="BG1175" s="28"/>
      <c r="BH1175" s="28"/>
      <c r="BI1175" s="28"/>
      <c r="BJ1175" s="28"/>
      <c r="BK1175" s="28"/>
      <c r="BL1175" s="28"/>
      <c r="BM1175" s="28"/>
    </row>
    <row r="1176" spans="5:65" ht="15"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  <c r="AD1176" s="16"/>
      <c r="AE1176" s="16"/>
      <c r="AF1176" s="16"/>
      <c r="AG1176" s="16"/>
      <c r="AH1176" s="16"/>
      <c r="AI1176" s="16"/>
      <c r="AJ1176" s="16"/>
      <c r="AK1176" s="16"/>
      <c r="AL1176" s="16"/>
      <c r="AM1176" s="16"/>
      <c r="AN1176" s="16"/>
      <c r="AO1176" s="16"/>
      <c r="AP1176" s="16"/>
      <c r="AQ1176" s="16"/>
      <c r="AR1176" s="16"/>
      <c r="AS1176" s="16"/>
      <c r="AT1176" s="16"/>
      <c r="AU1176" s="16"/>
      <c r="AV1176" s="16"/>
      <c r="AW1176" s="16"/>
      <c r="AX1176" s="16"/>
      <c r="AY1176" s="16"/>
      <c r="AZ1176" s="28"/>
      <c r="BA1176" s="28"/>
      <c r="BB1176" s="28"/>
      <c r="BC1176" s="28"/>
      <c r="BD1176" s="28"/>
      <c r="BE1176" s="28"/>
      <c r="BF1176" s="28"/>
      <c r="BG1176" s="28"/>
      <c r="BH1176" s="28"/>
      <c r="BI1176" s="28"/>
      <c r="BJ1176" s="28"/>
      <c r="BK1176" s="28"/>
      <c r="BL1176" s="28"/>
      <c r="BM1176" s="28"/>
    </row>
    <row r="1177" spans="5:65" ht="15"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6"/>
      <c r="AD1177" s="16"/>
      <c r="AE1177" s="16"/>
      <c r="AF1177" s="16"/>
      <c r="AG1177" s="16"/>
      <c r="AH1177" s="16"/>
      <c r="AI1177" s="16"/>
      <c r="AJ1177" s="16"/>
      <c r="AK1177" s="16"/>
      <c r="AL1177" s="16"/>
      <c r="AM1177" s="16"/>
      <c r="AN1177" s="16"/>
      <c r="AO1177" s="16"/>
      <c r="AP1177" s="16"/>
      <c r="AQ1177" s="16"/>
      <c r="AR1177" s="16"/>
      <c r="AS1177" s="16"/>
      <c r="AT1177" s="16"/>
      <c r="AU1177" s="16"/>
      <c r="AV1177" s="16"/>
      <c r="AW1177" s="16"/>
      <c r="AX1177" s="16"/>
      <c r="AY1177" s="16"/>
      <c r="AZ1177" s="28"/>
      <c r="BA1177" s="28"/>
      <c r="BB1177" s="28"/>
      <c r="BC1177" s="28"/>
      <c r="BD1177" s="28"/>
      <c r="BE1177" s="28"/>
      <c r="BF1177" s="28"/>
      <c r="BG1177" s="28"/>
      <c r="BH1177" s="28"/>
      <c r="BI1177" s="28"/>
      <c r="BJ1177" s="28"/>
      <c r="BK1177" s="28"/>
      <c r="BL1177" s="28"/>
      <c r="BM1177" s="28"/>
    </row>
    <row r="1178" spans="5:65" ht="15"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  <c r="AF1178" s="16"/>
      <c r="AG1178" s="16"/>
      <c r="AH1178" s="16"/>
      <c r="AI1178" s="16"/>
      <c r="AJ1178" s="16"/>
      <c r="AK1178" s="16"/>
      <c r="AL1178" s="16"/>
      <c r="AM1178" s="16"/>
      <c r="AN1178" s="16"/>
      <c r="AO1178" s="16"/>
      <c r="AP1178" s="16"/>
      <c r="AQ1178" s="16"/>
      <c r="AR1178" s="16"/>
      <c r="AS1178" s="16"/>
      <c r="AT1178" s="16"/>
      <c r="AU1178" s="16"/>
      <c r="AV1178" s="16"/>
      <c r="AW1178" s="16"/>
      <c r="AX1178" s="16"/>
      <c r="AY1178" s="16"/>
      <c r="AZ1178" s="28"/>
      <c r="BA1178" s="28"/>
      <c r="BB1178" s="28"/>
      <c r="BC1178" s="28"/>
      <c r="BD1178" s="28"/>
      <c r="BE1178" s="28"/>
      <c r="BF1178" s="28"/>
      <c r="BG1178" s="28"/>
      <c r="BH1178" s="28"/>
      <c r="BI1178" s="28"/>
      <c r="BJ1178" s="28"/>
      <c r="BK1178" s="28"/>
      <c r="BL1178" s="28"/>
      <c r="BM1178" s="28"/>
    </row>
    <row r="1179" spans="5:65" ht="15"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  <c r="AD1179" s="16"/>
      <c r="AE1179" s="16"/>
      <c r="AF1179" s="16"/>
      <c r="AG1179" s="16"/>
      <c r="AH1179" s="16"/>
      <c r="AI1179" s="16"/>
      <c r="AJ1179" s="16"/>
      <c r="AK1179" s="16"/>
      <c r="AL1179" s="16"/>
      <c r="AM1179" s="16"/>
      <c r="AN1179" s="16"/>
      <c r="AO1179" s="16"/>
      <c r="AP1179" s="16"/>
      <c r="AQ1179" s="16"/>
      <c r="AR1179" s="16"/>
      <c r="AS1179" s="16"/>
      <c r="AT1179" s="16"/>
      <c r="AU1179" s="16"/>
      <c r="AV1179" s="16"/>
      <c r="AW1179" s="16"/>
      <c r="AX1179" s="16"/>
      <c r="AY1179" s="16"/>
      <c r="AZ1179" s="28"/>
      <c r="BA1179" s="28"/>
      <c r="BB1179" s="28"/>
      <c r="BC1179" s="28"/>
      <c r="BD1179" s="28"/>
      <c r="BE1179" s="28"/>
      <c r="BF1179" s="28"/>
      <c r="BG1179" s="28"/>
      <c r="BH1179" s="28"/>
      <c r="BI1179" s="28"/>
      <c r="BJ1179" s="28"/>
      <c r="BK1179" s="28"/>
      <c r="BL1179" s="28"/>
      <c r="BM1179" s="28"/>
    </row>
    <row r="1180" spans="5:65" ht="15"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  <c r="AD1180" s="16"/>
      <c r="AE1180" s="16"/>
      <c r="AF1180" s="16"/>
      <c r="AG1180" s="16"/>
      <c r="AH1180" s="16"/>
      <c r="AI1180" s="16"/>
      <c r="AJ1180" s="16"/>
      <c r="AK1180" s="16"/>
      <c r="AL1180" s="16"/>
      <c r="AM1180" s="16"/>
      <c r="AN1180" s="16"/>
      <c r="AO1180" s="16"/>
      <c r="AP1180" s="16"/>
      <c r="AQ1180" s="16"/>
      <c r="AR1180" s="16"/>
      <c r="AS1180" s="16"/>
      <c r="AT1180" s="16"/>
      <c r="AU1180" s="16"/>
      <c r="AV1180" s="16"/>
      <c r="AW1180" s="16"/>
      <c r="AX1180" s="16"/>
      <c r="AY1180" s="16"/>
      <c r="AZ1180" s="28"/>
      <c r="BA1180" s="28"/>
      <c r="BB1180" s="28"/>
      <c r="BC1180" s="28"/>
      <c r="BD1180" s="28"/>
      <c r="BE1180" s="28"/>
      <c r="BF1180" s="28"/>
      <c r="BG1180" s="28"/>
      <c r="BH1180" s="28"/>
      <c r="BI1180" s="28"/>
      <c r="BJ1180" s="28"/>
      <c r="BK1180" s="28"/>
      <c r="BL1180" s="28"/>
      <c r="BM1180" s="28"/>
    </row>
    <row r="1181" spans="5:65" ht="15"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/>
      <c r="AE1181" s="16"/>
      <c r="AF1181" s="16"/>
      <c r="AG1181" s="16"/>
      <c r="AH1181" s="16"/>
      <c r="AI1181" s="16"/>
      <c r="AJ1181" s="16"/>
      <c r="AK1181" s="16"/>
      <c r="AL1181" s="16"/>
      <c r="AM1181" s="16"/>
      <c r="AN1181" s="16"/>
      <c r="AO1181" s="16"/>
      <c r="AP1181" s="16"/>
      <c r="AQ1181" s="16"/>
      <c r="AR1181" s="16"/>
      <c r="AS1181" s="16"/>
      <c r="AT1181" s="16"/>
      <c r="AU1181" s="16"/>
      <c r="AV1181" s="16"/>
      <c r="AW1181" s="16"/>
      <c r="AX1181" s="16"/>
      <c r="AY1181" s="16"/>
      <c r="AZ1181" s="28"/>
      <c r="BA1181" s="28"/>
      <c r="BB1181" s="28"/>
      <c r="BC1181" s="28"/>
      <c r="BD1181" s="28"/>
      <c r="BE1181" s="28"/>
      <c r="BF1181" s="28"/>
      <c r="BG1181" s="28"/>
      <c r="BH1181" s="28"/>
      <c r="BI1181" s="28"/>
      <c r="BJ1181" s="28"/>
      <c r="BK1181" s="28"/>
      <c r="BL1181" s="28"/>
      <c r="BM1181" s="28"/>
    </row>
    <row r="1182" spans="5:65" ht="15"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  <c r="AD1182" s="16"/>
      <c r="AE1182" s="16"/>
      <c r="AF1182" s="16"/>
      <c r="AG1182" s="16"/>
      <c r="AH1182" s="16"/>
      <c r="AI1182" s="16"/>
      <c r="AJ1182" s="16"/>
      <c r="AK1182" s="16"/>
      <c r="AL1182" s="16"/>
      <c r="AM1182" s="16"/>
      <c r="AN1182" s="16"/>
      <c r="AO1182" s="16"/>
      <c r="AP1182" s="16"/>
      <c r="AQ1182" s="16"/>
      <c r="AR1182" s="16"/>
      <c r="AS1182" s="16"/>
      <c r="AT1182" s="16"/>
      <c r="AU1182" s="16"/>
      <c r="AV1182" s="16"/>
      <c r="AW1182" s="16"/>
      <c r="AX1182" s="16"/>
      <c r="AY1182" s="16"/>
      <c r="AZ1182" s="28"/>
      <c r="BA1182" s="28"/>
      <c r="BB1182" s="28"/>
      <c r="BC1182" s="28"/>
      <c r="BD1182" s="28"/>
      <c r="BE1182" s="28"/>
      <c r="BF1182" s="28"/>
      <c r="BG1182" s="28"/>
      <c r="BH1182" s="28"/>
      <c r="BI1182" s="28"/>
      <c r="BJ1182" s="28"/>
      <c r="BK1182" s="28"/>
      <c r="BL1182" s="28"/>
      <c r="BM1182" s="28"/>
    </row>
    <row r="1183" spans="5:65" ht="15"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  <c r="AD1183" s="16"/>
      <c r="AE1183" s="16"/>
      <c r="AF1183" s="16"/>
      <c r="AG1183" s="16"/>
      <c r="AH1183" s="16"/>
      <c r="AI1183" s="16"/>
      <c r="AJ1183" s="16"/>
      <c r="AK1183" s="16"/>
      <c r="AL1183" s="16"/>
      <c r="AM1183" s="16"/>
      <c r="AN1183" s="16"/>
      <c r="AO1183" s="16"/>
      <c r="AP1183" s="16"/>
      <c r="AQ1183" s="16"/>
      <c r="AR1183" s="16"/>
      <c r="AS1183" s="16"/>
      <c r="AT1183" s="16"/>
      <c r="AU1183" s="16"/>
      <c r="AV1183" s="16"/>
      <c r="AW1183" s="16"/>
      <c r="AX1183" s="16"/>
      <c r="AY1183" s="16"/>
      <c r="AZ1183" s="28"/>
      <c r="BA1183" s="28"/>
      <c r="BB1183" s="28"/>
      <c r="BC1183" s="28"/>
      <c r="BD1183" s="28"/>
      <c r="BE1183" s="28"/>
      <c r="BF1183" s="28"/>
      <c r="BG1183" s="28"/>
      <c r="BH1183" s="28"/>
      <c r="BI1183" s="28"/>
      <c r="BJ1183" s="28"/>
      <c r="BK1183" s="28"/>
      <c r="BL1183" s="28"/>
      <c r="BM1183" s="28"/>
    </row>
    <row r="1184" spans="5:65" ht="15"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16"/>
      <c r="AF1184" s="16"/>
      <c r="AG1184" s="16"/>
      <c r="AH1184" s="16"/>
      <c r="AI1184" s="16"/>
      <c r="AJ1184" s="16"/>
      <c r="AK1184" s="16"/>
      <c r="AL1184" s="16"/>
      <c r="AM1184" s="16"/>
      <c r="AN1184" s="16"/>
      <c r="AO1184" s="16"/>
      <c r="AP1184" s="16"/>
      <c r="AQ1184" s="16"/>
      <c r="AR1184" s="16"/>
      <c r="AS1184" s="16"/>
      <c r="AT1184" s="16"/>
      <c r="AU1184" s="16"/>
      <c r="AV1184" s="16"/>
      <c r="AW1184" s="16"/>
      <c r="AX1184" s="16"/>
      <c r="AY1184" s="16"/>
      <c r="AZ1184" s="28"/>
      <c r="BA1184" s="28"/>
      <c r="BB1184" s="28"/>
      <c r="BC1184" s="28"/>
      <c r="BD1184" s="28"/>
      <c r="BE1184" s="28"/>
      <c r="BF1184" s="28"/>
      <c r="BG1184" s="28"/>
      <c r="BH1184" s="28"/>
      <c r="BI1184" s="28"/>
      <c r="BJ1184" s="28"/>
      <c r="BK1184" s="28"/>
      <c r="BL1184" s="28"/>
      <c r="BM1184" s="28"/>
    </row>
    <row r="1185" spans="5:65" ht="15"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6"/>
      <c r="AE1185" s="16"/>
      <c r="AF1185" s="16"/>
      <c r="AG1185" s="16"/>
      <c r="AH1185" s="16"/>
      <c r="AI1185" s="16"/>
      <c r="AJ1185" s="16"/>
      <c r="AK1185" s="16"/>
      <c r="AL1185" s="16"/>
      <c r="AM1185" s="16"/>
      <c r="AN1185" s="16"/>
      <c r="AO1185" s="16"/>
      <c r="AP1185" s="16"/>
      <c r="AQ1185" s="16"/>
      <c r="AR1185" s="16"/>
      <c r="AS1185" s="16"/>
      <c r="AT1185" s="16"/>
      <c r="AU1185" s="16"/>
      <c r="AV1185" s="16"/>
      <c r="AW1185" s="16"/>
      <c r="AX1185" s="16"/>
      <c r="AY1185" s="16"/>
      <c r="AZ1185" s="28"/>
      <c r="BA1185" s="28"/>
      <c r="BB1185" s="28"/>
      <c r="BC1185" s="28"/>
      <c r="BD1185" s="28"/>
      <c r="BE1185" s="28"/>
      <c r="BF1185" s="28"/>
      <c r="BG1185" s="28"/>
      <c r="BH1185" s="28"/>
      <c r="BI1185" s="28"/>
      <c r="BJ1185" s="28"/>
      <c r="BK1185" s="28"/>
      <c r="BL1185" s="28"/>
      <c r="BM1185" s="28"/>
    </row>
    <row r="1186" spans="5:65" ht="15"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  <c r="AC1186" s="16"/>
      <c r="AD1186" s="16"/>
      <c r="AE1186" s="16"/>
      <c r="AF1186" s="16"/>
      <c r="AG1186" s="16"/>
      <c r="AH1186" s="16"/>
      <c r="AI1186" s="16"/>
      <c r="AJ1186" s="16"/>
      <c r="AK1186" s="16"/>
      <c r="AL1186" s="16"/>
      <c r="AM1186" s="16"/>
      <c r="AN1186" s="16"/>
      <c r="AO1186" s="16"/>
      <c r="AP1186" s="16"/>
      <c r="AQ1186" s="16"/>
      <c r="AR1186" s="16"/>
      <c r="AS1186" s="16"/>
      <c r="AT1186" s="16"/>
      <c r="AU1186" s="16"/>
      <c r="AV1186" s="16"/>
      <c r="AW1186" s="16"/>
      <c r="AX1186" s="16"/>
      <c r="AY1186" s="16"/>
      <c r="AZ1186" s="28"/>
      <c r="BA1186" s="28"/>
      <c r="BB1186" s="28"/>
      <c r="BC1186" s="28"/>
      <c r="BD1186" s="28"/>
      <c r="BE1186" s="28"/>
      <c r="BF1186" s="28"/>
      <c r="BG1186" s="28"/>
      <c r="BH1186" s="28"/>
      <c r="BI1186" s="28"/>
      <c r="BJ1186" s="28"/>
      <c r="BK1186" s="28"/>
      <c r="BL1186" s="28"/>
      <c r="BM1186" s="28"/>
    </row>
    <row r="1187" spans="5:65" ht="15"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6"/>
      <c r="AE1187" s="16"/>
      <c r="AF1187" s="16"/>
      <c r="AG1187" s="16"/>
      <c r="AH1187" s="16"/>
      <c r="AI1187" s="16"/>
      <c r="AJ1187" s="16"/>
      <c r="AK1187" s="16"/>
      <c r="AL1187" s="16"/>
      <c r="AM1187" s="16"/>
      <c r="AN1187" s="16"/>
      <c r="AO1187" s="16"/>
      <c r="AP1187" s="16"/>
      <c r="AQ1187" s="16"/>
      <c r="AR1187" s="16"/>
      <c r="AS1187" s="16"/>
      <c r="AT1187" s="16"/>
      <c r="AU1187" s="16"/>
      <c r="AV1187" s="16"/>
      <c r="AW1187" s="16"/>
      <c r="AX1187" s="16"/>
      <c r="AY1187" s="16"/>
      <c r="AZ1187" s="28"/>
      <c r="BA1187" s="28"/>
      <c r="BB1187" s="28"/>
      <c r="BC1187" s="28"/>
      <c r="BD1187" s="28"/>
      <c r="BE1187" s="28"/>
      <c r="BF1187" s="28"/>
      <c r="BG1187" s="28"/>
      <c r="BH1187" s="28"/>
      <c r="BI1187" s="28"/>
      <c r="BJ1187" s="28"/>
      <c r="BK1187" s="28"/>
      <c r="BL1187" s="28"/>
      <c r="BM1187" s="28"/>
    </row>
    <row r="1188" spans="5:65" ht="15"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16"/>
      <c r="AF1188" s="16"/>
      <c r="AG1188" s="16"/>
      <c r="AH1188" s="16"/>
      <c r="AI1188" s="16"/>
      <c r="AJ1188" s="16"/>
      <c r="AK1188" s="16"/>
      <c r="AL1188" s="16"/>
      <c r="AM1188" s="16"/>
      <c r="AN1188" s="16"/>
      <c r="AO1188" s="16"/>
      <c r="AP1188" s="16"/>
      <c r="AQ1188" s="16"/>
      <c r="AR1188" s="16"/>
      <c r="AS1188" s="16"/>
      <c r="AT1188" s="16"/>
      <c r="AU1188" s="16"/>
      <c r="AV1188" s="16"/>
      <c r="AW1188" s="16"/>
      <c r="AX1188" s="16"/>
      <c r="AY1188" s="16"/>
      <c r="AZ1188" s="28"/>
      <c r="BA1188" s="28"/>
      <c r="BB1188" s="28"/>
      <c r="BC1188" s="28"/>
      <c r="BD1188" s="28"/>
      <c r="BE1188" s="28"/>
      <c r="BF1188" s="28"/>
      <c r="BG1188" s="28"/>
      <c r="BH1188" s="28"/>
      <c r="BI1188" s="28"/>
      <c r="BJ1188" s="28"/>
      <c r="BK1188" s="28"/>
      <c r="BL1188" s="28"/>
      <c r="BM1188" s="28"/>
    </row>
    <row r="1189" spans="5:65" ht="15"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  <c r="AD1189" s="16"/>
      <c r="AE1189" s="16"/>
      <c r="AF1189" s="16"/>
      <c r="AG1189" s="16"/>
      <c r="AH1189" s="16"/>
      <c r="AI1189" s="16"/>
      <c r="AJ1189" s="16"/>
      <c r="AK1189" s="16"/>
      <c r="AL1189" s="16"/>
      <c r="AM1189" s="16"/>
      <c r="AN1189" s="16"/>
      <c r="AO1189" s="16"/>
      <c r="AP1189" s="16"/>
      <c r="AQ1189" s="16"/>
      <c r="AR1189" s="16"/>
      <c r="AS1189" s="16"/>
      <c r="AT1189" s="16"/>
      <c r="AU1189" s="16"/>
      <c r="AV1189" s="16"/>
      <c r="AW1189" s="16"/>
      <c r="AX1189" s="16"/>
      <c r="AY1189" s="16"/>
      <c r="AZ1189" s="28"/>
      <c r="BA1189" s="28"/>
      <c r="BB1189" s="28"/>
      <c r="BC1189" s="28"/>
      <c r="BD1189" s="28"/>
      <c r="BE1189" s="28"/>
      <c r="BF1189" s="28"/>
      <c r="BG1189" s="28"/>
      <c r="BH1189" s="28"/>
      <c r="BI1189" s="28"/>
      <c r="BJ1189" s="28"/>
      <c r="BK1189" s="28"/>
      <c r="BL1189" s="28"/>
      <c r="BM1189" s="28"/>
    </row>
    <row r="1190" spans="5:65" ht="15"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  <c r="AD1190" s="16"/>
      <c r="AE1190" s="16"/>
      <c r="AF1190" s="16"/>
      <c r="AG1190" s="16"/>
      <c r="AH1190" s="16"/>
      <c r="AI1190" s="16"/>
      <c r="AJ1190" s="16"/>
      <c r="AK1190" s="16"/>
      <c r="AL1190" s="16"/>
      <c r="AM1190" s="16"/>
      <c r="AN1190" s="16"/>
      <c r="AO1190" s="16"/>
      <c r="AP1190" s="16"/>
      <c r="AQ1190" s="16"/>
      <c r="AR1190" s="16"/>
      <c r="AS1190" s="16"/>
      <c r="AT1190" s="16"/>
      <c r="AU1190" s="16"/>
      <c r="AV1190" s="16"/>
      <c r="AW1190" s="16"/>
      <c r="AX1190" s="16"/>
      <c r="AY1190" s="16"/>
      <c r="AZ1190" s="28"/>
      <c r="BA1190" s="28"/>
      <c r="BB1190" s="28"/>
      <c r="BC1190" s="28"/>
      <c r="BD1190" s="28"/>
      <c r="BE1190" s="28"/>
      <c r="BF1190" s="28"/>
      <c r="BG1190" s="28"/>
      <c r="BH1190" s="28"/>
      <c r="BI1190" s="28"/>
      <c r="BJ1190" s="28"/>
      <c r="BK1190" s="28"/>
      <c r="BL1190" s="28"/>
      <c r="BM1190" s="28"/>
    </row>
    <row r="1191" spans="5:65" ht="15"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  <c r="AD1191" s="16"/>
      <c r="AE1191" s="16"/>
      <c r="AF1191" s="16"/>
      <c r="AG1191" s="16"/>
      <c r="AH1191" s="16"/>
      <c r="AI1191" s="16"/>
      <c r="AJ1191" s="16"/>
      <c r="AK1191" s="16"/>
      <c r="AL1191" s="16"/>
      <c r="AM1191" s="16"/>
      <c r="AN1191" s="16"/>
      <c r="AO1191" s="16"/>
      <c r="AP1191" s="16"/>
      <c r="AQ1191" s="16"/>
      <c r="AR1191" s="16"/>
      <c r="AS1191" s="16"/>
      <c r="AT1191" s="16"/>
      <c r="AU1191" s="16"/>
      <c r="AV1191" s="16"/>
      <c r="AW1191" s="16"/>
      <c r="AX1191" s="16"/>
      <c r="AY1191" s="16"/>
      <c r="AZ1191" s="28"/>
      <c r="BA1191" s="28"/>
      <c r="BB1191" s="28"/>
      <c r="BC1191" s="28"/>
      <c r="BD1191" s="28"/>
      <c r="BE1191" s="28"/>
      <c r="BF1191" s="28"/>
      <c r="BG1191" s="28"/>
      <c r="BH1191" s="28"/>
      <c r="BI1191" s="28"/>
      <c r="BJ1191" s="28"/>
      <c r="BK1191" s="28"/>
      <c r="BL1191" s="28"/>
      <c r="BM1191" s="28"/>
    </row>
    <row r="1192" spans="5:65" ht="15"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  <c r="AC1192" s="16"/>
      <c r="AD1192" s="16"/>
      <c r="AE1192" s="16"/>
      <c r="AF1192" s="16"/>
      <c r="AG1192" s="16"/>
      <c r="AH1192" s="16"/>
      <c r="AI1192" s="16"/>
      <c r="AJ1192" s="16"/>
      <c r="AK1192" s="16"/>
      <c r="AL1192" s="16"/>
      <c r="AM1192" s="16"/>
      <c r="AN1192" s="16"/>
      <c r="AO1192" s="16"/>
      <c r="AP1192" s="16"/>
      <c r="AQ1192" s="16"/>
      <c r="AR1192" s="16"/>
      <c r="AS1192" s="16"/>
      <c r="AT1192" s="16"/>
      <c r="AU1192" s="16"/>
      <c r="AV1192" s="16"/>
      <c r="AW1192" s="16"/>
      <c r="AX1192" s="16"/>
      <c r="AY1192" s="16"/>
      <c r="AZ1192" s="28"/>
      <c r="BA1192" s="28"/>
      <c r="BB1192" s="28"/>
      <c r="BC1192" s="28"/>
      <c r="BD1192" s="28"/>
      <c r="BE1192" s="28"/>
      <c r="BF1192" s="28"/>
      <c r="BG1192" s="28"/>
      <c r="BH1192" s="28"/>
      <c r="BI1192" s="28"/>
      <c r="BJ1192" s="28"/>
      <c r="BK1192" s="28"/>
      <c r="BL1192" s="28"/>
      <c r="BM1192" s="28"/>
    </row>
    <row r="1193" spans="5:65" ht="15"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6"/>
      <c r="AD1193" s="16"/>
      <c r="AE1193" s="16"/>
      <c r="AF1193" s="16"/>
      <c r="AG1193" s="16"/>
      <c r="AH1193" s="16"/>
      <c r="AI1193" s="16"/>
      <c r="AJ1193" s="16"/>
      <c r="AK1193" s="16"/>
      <c r="AL1193" s="16"/>
      <c r="AM1193" s="16"/>
      <c r="AN1193" s="16"/>
      <c r="AO1193" s="16"/>
      <c r="AP1193" s="16"/>
      <c r="AQ1193" s="16"/>
      <c r="AR1193" s="16"/>
      <c r="AS1193" s="16"/>
      <c r="AT1193" s="16"/>
      <c r="AU1193" s="16"/>
      <c r="AV1193" s="16"/>
      <c r="AW1193" s="16"/>
      <c r="AX1193" s="16"/>
      <c r="AY1193" s="16"/>
      <c r="AZ1193" s="28"/>
      <c r="BA1193" s="28"/>
      <c r="BB1193" s="28"/>
      <c r="BC1193" s="28"/>
      <c r="BD1193" s="28"/>
      <c r="BE1193" s="28"/>
      <c r="BF1193" s="28"/>
      <c r="BG1193" s="28"/>
      <c r="BH1193" s="28"/>
      <c r="BI1193" s="28"/>
      <c r="BJ1193" s="28"/>
      <c r="BK1193" s="28"/>
      <c r="BL1193" s="28"/>
      <c r="BM1193" s="28"/>
    </row>
    <row r="1194" spans="5:65" ht="15"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  <c r="AD1194" s="16"/>
      <c r="AE1194" s="16"/>
      <c r="AF1194" s="16"/>
      <c r="AG1194" s="16"/>
      <c r="AH1194" s="16"/>
      <c r="AI1194" s="16"/>
      <c r="AJ1194" s="16"/>
      <c r="AK1194" s="16"/>
      <c r="AL1194" s="16"/>
      <c r="AM1194" s="16"/>
      <c r="AN1194" s="16"/>
      <c r="AO1194" s="16"/>
      <c r="AP1194" s="16"/>
      <c r="AQ1194" s="16"/>
      <c r="AR1194" s="16"/>
      <c r="AS1194" s="16"/>
      <c r="AT1194" s="16"/>
      <c r="AU1194" s="16"/>
      <c r="AV1194" s="16"/>
      <c r="AW1194" s="16"/>
      <c r="AX1194" s="16"/>
      <c r="AY1194" s="16"/>
      <c r="AZ1194" s="28"/>
      <c r="BA1194" s="28"/>
      <c r="BB1194" s="28"/>
      <c r="BC1194" s="28"/>
      <c r="BD1194" s="28"/>
      <c r="BE1194" s="28"/>
      <c r="BF1194" s="28"/>
      <c r="BG1194" s="28"/>
      <c r="BH1194" s="28"/>
      <c r="BI1194" s="28"/>
      <c r="BJ1194" s="28"/>
      <c r="BK1194" s="28"/>
      <c r="BL1194" s="28"/>
      <c r="BM1194" s="28"/>
    </row>
    <row r="1195" spans="5:65" ht="15"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6"/>
      <c r="AD1195" s="16"/>
      <c r="AE1195" s="16"/>
      <c r="AF1195" s="16"/>
      <c r="AG1195" s="16"/>
      <c r="AH1195" s="16"/>
      <c r="AI1195" s="16"/>
      <c r="AJ1195" s="16"/>
      <c r="AK1195" s="16"/>
      <c r="AL1195" s="16"/>
      <c r="AM1195" s="16"/>
      <c r="AN1195" s="16"/>
      <c r="AO1195" s="16"/>
      <c r="AP1195" s="16"/>
      <c r="AQ1195" s="16"/>
      <c r="AR1195" s="16"/>
      <c r="AS1195" s="16"/>
      <c r="AT1195" s="16"/>
      <c r="AU1195" s="16"/>
      <c r="AV1195" s="16"/>
      <c r="AW1195" s="16"/>
      <c r="AX1195" s="16"/>
      <c r="AY1195" s="16"/>
      <c r="AZ1195" s="28"/>
      <c r="BA1195" s="28"/>
      <c r="BB1195" s="28"/>
      <c r="BC1195" s="28"/>
      <c r="BD1195" s="28"/>
      <c r="BE1195" s="28"/>
      <c r="BF1195" s="28"/>
      <c r="BG1195" s="28"/>
      <c r="BH1195" s="28"/>
      <c r="BI1195" s="28"/>
      <c r="BJ1195" s="28"/>
      <c r="BK1195" s="28"/>
      <c r="BL1195" s="28"/>
      <c r="BM1195" s="28"/>
    </row>
    <row r="1196" spans="5:65" ht="15"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  <c r="AD1196" s="16"/>
      <c r="AE1196" s="16"/>
      <c r="AF1196" s="16"/>
      <c r="AG1196" s="16"/>
      <c r="AH1196" s="16"/>
      <c r="AI1196" s="16"/>
      <c r="AJ1196" s="16"/>
      <c r="AK1196" s="16"/>
      <c r="AL1196" s="16"/>
      <c r="AM1196" s="16"/>
      <c r="AN1196" s="16"/>
      <c r="AO1196" s="16"/>
      <c r="AP1196" s="16"/>
      <c r="AQ1196" s="16"/>
      <c r="AR1196" s="16"/>
      <c r="AS1196" s="16"/>
      <c r="AT1196" s="16"/>
      <c r="AU1196" s="16"/>
      <c r="AV1196" s="16"/>
      <c r="AW1196" s="16"/>
      <c r="AX1196" s="16"/>
      <c r="AY1196" s="16"/>
      <c r="AZ1196" s="28"/>
      <c r="BA1196" s="28"/>
      <c r="BB1196" s="28"/>
      <c r="BC1196" s="28"/>
      <c r="BD1196" s="28"/>
      <c r="BE1196" s="28"/>
      <c r="BF1196" s="28"/>
      <c r="BG1196" s="28"/>
      <c r="BH1196" s="28"/>
      <c r="BI1196" s="28"/>
      <c r="BJ1196" s="28"/>
      <c r="BK1196" s="28"/>
      <c r="BL1196" s="28"/>
      <c r="BM1196" s="28"/>
    </row>
    <row r="1197" spans="5:65" ht="15"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6"/>
      <c r="AD1197" s="16"/>
      <c r="AE1197" s="16"/>
      <c r="AF1197" s="16"/>
      <c r="AG1197" s="16"/>
      <c r="AH1197" s="16"/>
      <c r="AI1197" s="16"/>
      <c r="AJ1197" s="16"/>
      <c r="AK1197" s="16"/>
      <c r="AL1197" s="16"/>
      <c r="AM1197" s="16"/>
      <c r="AN1197" s="16"/>
      <c r="AO1197" s="16"/>
      <c r="AP1197" s="16"/>
      <c r="AQ1197" s="16"/>
      <c r="AR1197" s="16"/>
      <c r="AS1197" s="16"/>
      <c r="AT1197" s="16"/>
      <c r="AU1197" s="16"/>
      <c r="AV1197" s="16"/>
      <c r="AW1197" s="16"/>
      <c r="AX1197" s="16"/>
      <c r="AY1197" s="16"/>
      <c r="AZ1197" s="28"/>
      <c r="BA1197" s="28"/>
      <c r="BB1197" s="28"/>
      <c r="BC1197" s="28"/>
      <c r="BD1197" s="28"/>
      <c r="BE1197" s="28"/>
      <c r="BF1197" s="28"/>
      <c r="BG1197" s="28"/>
      <c r="BH1197" s="28"/>
      <c r="BI1197" s="28"/>
      <c r="BJ1197" s="28"/>
      <c r="BK1197" s="28"/>
      <c r="BL1197" s="28"/>
      <c r="BM1197" s="28"/>
    </row>
    <row r="1198" spans="5:65" ht="15"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  <c r="AD1198" s="16"/>
      <c r="AE1198" s="16"/>
      <c r="AF1198" s="16"/>
      <c r="AG1198" s="16"/>
      <c r="AH1198" s="16"/>
      <c r="AI1198" s="16"/>
      <c r="AJ1198" s="16"/>
      <c r="AK1198" s="16"/>
      <c r="AL1198" s="16"/>
      <c r="AM1198" s="16"/>
      <c r="AN1198" s="16"/>
      <c r="AO1198" s="16"/>
      <c r="AP1198" s="16"/>
      <c r="AQ1198" s="16"/>
      <c r="AR1198" s="16"/>
      <c r="AS1198" s="16"/>
      <c r="AT1198" s="16"/>
      <c r="AU1198" s="16"/>
      <c r="AV1198" s="16"/>
      <c r="AW1198" s="16"/>
      <c r="AX1198" s="16"/>
      <c r="AY1198" s="16"/>
      <c r="AZ1198" s="28"/>
      <c r="BA1198" s="28"/>
      <c r="BB1198" s="28"/>
      <c r="BC1198" s="28"/>
      <c r="BD1198" s="28"/>
      <c r="BE1198" s="28"/>
      <c r="BF1198" s="28"/>
      <c r="BG1198" s="28"/>
      <c r="BH1198" s="28"/>
      <c r="BI1198" s="28"/>
      <c r="BJ1198" s="28"/>
      <c r="BK1198" s="28"/>
      <c r="BL1198" s="28"/>
      <c r="BM1198" s="28"/>
    </row>
    <row r="1199" spans="5:65" ht="15"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  <c r="AD1199" s="16"/>
      <c r="AE1199" s="16"/>
      <c r="AF1199" s="16"/>
      <c r="AG1199" s="16"/>
      <c r="AH1199" s="16"/>
      <c r="AI1199" s="16"/>
      <c r="AJ1199" s="16"/>
      <c r="AK1199" s="16"/>
      <c r="AL1199" s="16"/>
      <c r="AM1199" s="16"/>
      <c r="AN1199" s="16"/>
      <c r="AO1199" s="16"/>
      <c r="AP1199" s="16"/>
      <c r="AQ1199" s="16"/>
      <c r="AR1199" s="16"/>
      <c r="AS1199" s="16"/>
      <c r="AT1199" s="16"/>
      <c r="AU1199" s="16"/>
      <c r="AV1199" s="16"/>
      <c r="AW1199" s="16"/>
      <c r="AX1199" s="16"/>
      <c r="AY1199" s="16"/>
      <c r="AZ1199" s="28"/>
      <c r="BA1199" s="28"/>
      <c r="BB1199" s="28"/>
      <c r="BC1199" s="28"/>
      <c r="BD1199" s="28"/>
      <c r="BE1199" s="28"/>
      <c r="BF1199" s="28"/>
      <c r="BG1199" s="28"/>
      <c r="BH1199" s="28"/>
      <c r="BI1199" s="28"/>
      <c r="BJ1199" s="28"/>
      <c r="BK1199" s="28"/>
      <c r="BL1199" s="28"/>
      <c r="BM1199" s="28"/>
    </row>
    <row r="1200" spans="5:65" ht="15"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  <c r="AD1200" s="16"/>
      <c r="AE1200" s="16"/>
      <c r="AF1200" s="16"/>
      <c r="AG1200" s="16"/>
      <c r="AH1200" s="16"/>
      <c r="AI1200" s="16"/>
      <c r="AJ1200" s="16"/>
      <c r="AK1200" s="16"/>
      <c r="AL1200" s="16"/>
      <c r="AM1200" s="16"/>
      <c r="AN1200" s="16"/>
      <c r="AO1200" s="16"/>
      <c r="AP1200" s="16"/>
      <c r="AQ1200" s="16"/>
      <c r="AR1200" s="16"/>
      <c r="AS1200" s="16"/>
      <c r="AT1200" s="16"/>
      <c r="AU1200" s="16"/>
      <c r="AV1200" s="16"/>
      <c r="AW1200" s="16"/>
      <c r="AX1200" s="16"/>
      <c r="AY1200" s="16"/>
      <c r="AZ1200" s="28"/>
      <c r="BA1200" s="28"/>
      <c r="BB1200" s="28"/>
      <c r="BC1200" s="28"/>
      <c r="BD1200" s="28"/>
      <c r="BE1200" s="28"/>
      <c r="BF1200" s="28"/>
      <c r="BG1200" s="28"/>
      <c r="BH1200" s="28"/>
      <c r="BI1200" s="28"/>
      <c r="BJ1200" s="28"/>
      <c r="BK1200" s="28"/>
      <c r="BL1200" s="28"/>
      <c r="BM1200" s="28"/>
    </row>
    <row r="1201" spans="5:65" ht="15"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  <c r="AD1201" s="16"/>
      <c r="AE1201" s="16"/>
      <c r="AF1201" s="16"/>
      <c r="AG1201" s="16"/>
      <c r="AH1201" s="16"/>
      <c r="AI1201" s="16"/>
      <c r="AJ1201" s="16"/>
      <c r="AK1201" s="16"/>
      <c r="AL1201" s="16"/>
      <c r="AM1201" s="16"/>
      <c r="AN1201" s="16"/>
      <c r="AO1201" s="16"/>
      <c r="AP1201" s="16"/>
      <c r="AQ1201" s="16"/>
      <c r="AR1201" s="16"/>
      <c r="AS1201" s="16"/>
      <c r="AT1201" s="16"/>
      <c r="AU1201" s="16"/>
      <c r="AV1201" s="16"/>
      <c r="AW1201" s="16"/>
      <c r="AX1201" s="16"/>
      <c r="AY1201" s="16"/>
      <c r="AZ1201" s="28"/>
      <c r="BA1201" s="28"/>
      <c r="BB1201" s="28"/>
      <c r="BC1201" s="28"/>
      <c r="BD1201" s="28"/>
      <c r="BE1201" s="28"/>
      <c r="BF1201" s="28"/>
      <c r="BG1201" s="28"/>
      <c r="BH1201" s="28"/>
      <c r="BI1201" s="28"/>
      <c r="BJ1201" s="28"/>
      <c r="BK1201" s="28"/>
      <c r="BL1201" s="28"/>
      <c r="BM1201" s="28"/>
    </row>
    <row r="1202" spans="5:65" ht="15"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16"/>
      <c r="AF1202" s="16"/>
      <c r="AG1202" s="16"/>
      <c r="AH1202" s="16"/>
      <c r="AI1202" s="16"/>
      <c r="AJ1202" s="16"/>
      <c r="AK1202" s="16"/>
      <c r="AL1202" s="16"/>
      <c r="AM1202" s="16"/>
      <c r="AN1202" s="16"/>
      <c r="AO1202" s="16"/>
      <c r="AP1202" s="16"/>
      <c r="AQ1202" s="16"/>
      <c r="AR1202" s="16"/>
      <c r="AS1202" s="16"/>
      <c r="AT1202" s="16"/>
      <c r="AU1202" s="16"/>
      <c r="AV1202" s="16"/>
      <c r="AW1202" s="16"/>
      <c r="AX1202" s="16"/>
      <c r="AY1202" s="16"/>
      <c r="AZ1202" s="28"/>
      <c r="BA1202" s="28"/>
      <c r="BB1202" s="28"/>
      <c r="BC1202" s="28"/>
      <c r="BD1202" s="28"/>
      <c r="BE1202" s="28"/>
      <c r="BF1202" s="28"/>
      <c r="BG1202" s="28"/>
      <c r="BH1202" s="28"/>
      <c r="BI1202" s="28"/>
      <c r="BJ1202" s="28"/>
      <c r="BK1202" s="28"/>
      <c r="BL1202" s="28"/>
      <c r="BM1202" s="28"/>
    </row>
    <row r="1203" spans="5:65" ht="15"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  <c r="AD1203" s="16"/>
      <c r="AE1203" s="16"/>
      <c r="AF1203" s="16"/>
      <c r="AG1203" s="16"/>
      <c r="AH1203" s="16"/>
      <c r="AI1203" s="16"/>
      <c r="AJ1203" s="16"/>
      <c r="AK1203" s="16"/>
      <c r="AL1203" s="16"/>
      <c r="AM1203" s="16"/>
      <c r="AN1203" s="16"/>
      <c r="AO1203" s="16"/>
      <c r="AP1203" s="16"/>
      <c r="AQ1203" s="16"/>
      <c r="AR1203" s="16"/>
      <c r="AS1203" s="16"/>
      <c r="AT1203" s="16"/>
      <c r="AU1203" s="16"/>
      <c r="AV1203" s="16"/>
      <c r="AW1203" s="16"/>
      <c r="AX1203" s="16"/>
      <c r="AY1203" s="16"/>
      <c r="AZ1203" s="28"/>
      <c r="BA1203" s="28"/>
      <c r="BB1203" s="28"/>
      <c r="BC1203" s="28"/>
      <c r="BD1203" s="28"/>
      <c r="BE1203" s="28"/>
      <c r="BF1203" s="28"/>
      <c r="BG1203" s="28"/>
      <c r="BH1203" s="28"/>
      <c r="BI1203" s="28"/>
      <c r="BJ1203" s="28"/>
      <c r="BK1203" s="28"/>
      <c r="BL1203" s="28"/>
      <c r="BM1203" s="28"/>
    </row>
    <row r="1204" spans="5:65" ht="15"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  <c r="AD1204" s="16"/>
      <c r="AE1204" s="16"/>
      <c r="AF1204" s="16"/>
      <c r="AG1204" s="16"/>
      <c r="AH1204" s="16"/>
      <c r="AI1204" s="16"/>
      <c r="AJ1204" s="16"/>
      <c r="AK1204" s="16"/>
      <c r="AL1204" s="16"/>
      <c r="AM1204" s="16"/>
      <c r="AN1204" s="16"/>
      <c r="AO1204" s="16"/>
      <c r="AP1204" s="16"/>
      <c r="AQ1204" s="16"/>
      <c r="AR1204" s="16"/>
      <c r="AS1204" s="16"/>
      <c r="AT1204" s="16"/>
      <c r="AU1204" s="16"/>
      <c r="AV1204" s="16"/>
      <c r="AW1204" s="16"/>
      <c r="AX1204" s="16"/>
      <c r="AY1204" s="16"/>
      <c r="AZ1204" s="28"/>
      <c r="BA1204" s="28"/>
      <c r="BB1204" s="28"/>
      <c r="BC1204" s="28"/>
      <c r="BD1204" s="28"/>
      <c r="BE1204" s="28"/>
      <c r="BF1204" s="28"/>
      <c r="BG1204" s="28"/>
      <c r="BH1204" s="28"/>
      <c r="BI1204" s="28"/>
      <c r="BJ1204" s="28"/>
      <c r="BK1204" s="28"/>
      <c r="BL1204" s="28"/>
      <c r="BM1204" s="28"/>
    </row>
    <row r="1205" spans="5:65" ht="15"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  <c r="AD1205" s="16"/>
      <c r="AE1205" s="16"/>
      <c r="AF1205" s="16"/>
      <c r="AG1205" s="16"/>
      <c r="AH1205" s="16"/>
      <c r="AI1205" s="16"/>
      <c r="AJ1205" s="16"/>
      <c r="AK1205" s="16"/>
      <c r="AL1205" s="16"/>
      <c r="AM1205" s="16"/>
      <c r="AN1205" s="16"/>
      <c r="AO1205" s="16"/>
      <c r="AP1205" s="16"/>
      <c r="AQ1205" s="16"/>
      <c r="AR1205" s="16"/>
      <c r="AS1205" s="16"/>
      <c r="AT1205" s="16"/>
      <c r="AU1205" s="16"/>
      <c r="AV1205" s="16"/>
      <c r="AW1205" s="16"/>
      <c r="AX1205" s="16"/>
      <c r="AY1205" s="16"/>
      <c r="AZ1205" s="28"/>
      <c r="BA1205" s="28"/>
      <c r="BB1205" s="28"/>
      <c r="BC1205" s="28"/>
      <c r="BD1205" s="28"/>
      <c r="BE1205" s="28"/>
      <c r="BF1205" s="28"/>
      <c r="BG1205" s="28"/>
      <c r="BH1205" s="28"/>
      <c r="BI1205" s="28"/>
      <c r="BJ1205" s="28"/>
      <c r="BK1205" s="28"/>
      <c r="BL1205" s="28"/>
      <c r="BM1205" s="28"/>
    </row>
    <row r="1206" spans="5:65" ht="15"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6"/>
      <c r="AE1206" s="16"/>
      <c r="AF1206" s="16"/>
      <c r="AG1206" s="16"/>
      <c r="AH1206" s="16"/>
      <c r="AI1206" s="16"/>
      <c r="AJ1206" s="16"/>
      <c r="AK1206" s="16"/>
      <c r="AL1206" s="16"/>
      <c r="AM1206" s="16"/>
      <c r="AN1206" s="16"/>
      <c r="AO1206" s="16"/>
      <c r="AP1206" s="16"/>
      <c r="AQ1206" s="16"/>
      <c r="AR1206" s="16"/>
      <c r="AS1206" s="16"/>
      <c r="AT1206" s="16"/>
      <c r="AU1206" s="16"/>
      <c r="AV1206" s="16"/>
      <c r="AW1206" s="16"/>
      <c r="AX1206" s="16"/>
      <c r="AY1206" s="16"/>
      <c r="AZ1206" s="28"/>
      <c r="BA1206" s="28"/>
      <c r="BB1206" s="28"/>
      <c r="BC1206" s="28"/>
      <c r="BD1206" s="28"/>
      <c r="BE1206" s="28"/>
      <c r="BF1206" s="28"/>
      <c r="BG1206" s="28"/>
      <c r="BH1206" s="28"/>
      <c r="BI1206" s="28"/>
      <c r="BJ1206" s="28"/>
      <c r="BK1206" s="28"/>
      <c r="BL1206" s="28"/>
      <c r="BM1206" s="28"/>
    </row>
    <row r="1207" spans="5:65" ht="15"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  <c r="AD1207" s="16"/>
      <c r="AE1207" s="16"/>
      <c r="AF1207" s="16"/>
      <c r="AG1207" s="16"/>
      <c r="AH1207" s="16"/>
      <c r="AI1207" s="16"/>
      <c r="AJ1207" s="16"/>
      <c r="AK1207" s="16"/>
      <c r="AL1207" s="16"/>
      <c r="AM1207" s="16"/>
      <c r="AN1207" s="16"/>
      <c r="AO1207" s="16"/>
      <c r="AP1207" s="16"/>
      <c r="AQ1207" s="16"/>
      <c r="AR1207" s="16"/>
      <c r="AS1207" s="16"/>
      <c r="AT1207" s="16"/>
      <c r="AU1207" s="16"/>
      <c r="AV1207" s="16"/>
      <c r="AW1207" s="16"/>
      <c r="AX1207" s="16"/>
      <c r="AY1207" s="16"/>
      <c r="AZ1207" s="28"/>
      <c r="BA1207" s="28"/>
      <c r="BB1207" s="28"/>
      <c r="BC1207" s="28"/>
      <c r="BD1207" s="28"/>
      <c r="BE1207" s="28"/>
      <c r="BF1207" s="28"/>
      <c r="BG1207" s="28"/>
      <c r="BH1207" s="28"/>
      <c r="BI1207" s="28"/>
      <c r="BJ1207" s="28"/>
      <c r="BK1207" s="28"/>
      <c r="BL1207" s="28"/>
      <c r="BM1207" s="28"/>
    </row>
    <row r="1208" spans="5:65" ht="15"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  <c r="AD1208" s="16"/>
      <c r="AE1208" s="16"/>
      <c r="AF1208" s="16"/>
      <c r="AG1208" s="16"/>
      <c r="AH1208" s="16"/>
      <c r="AI1208" s="16"/>
      <c r="AJ1208" s="16"/>
      <c r="AK1208" s="16"/>
      <c r="AL1208" s="16"/>
      <c r="AM1208" s="16"/>
      <c r="AN1208" s="16"/>
      <c r="AO1208" s="16"/>
      <c r="AP1208" s="16"/>
      <c r="AQ1208" s="16"/>
      <c r="AR1208" s="16"/>
      <c r="AS1208" s="16"/>
      <c r="AT1208" s="16"/>
      <c r="AU1208" s="16"/>
      <c r="AV1208" s="16"/>
      <c r="AW1208" s="16"/>
      <c r="AX1208" s="16"/>
      <c r="AY1208" s="16"/>
      <c r="AZ1208" s="28"/>
      <c r="BA1208" s="28"/>
      <c r="BB1208" s="28"/>
      <c r="BC1208" s="28"/>
      <c r="BD1208" s="28"/>
      <c r="BE1208" s="28"/>
      <c r="BF1208" s="28"/>
      <c r="BG1208" s="28"/>
      <c r="BH1208" s="28"/>
      <c r="BI1208" s="28"/>
      <c r="BJ1208" s="28"/>
      <c r="BK1208" s="28"/>
      <c r="BL1208" s="28"/>
      <c r="BM1208" s="28"/>
    </row>
    <row r="1209" spans="5:65" ht="15"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6"/>
      <c r="AD1209" s="16"/>
      <c r="AE1209" s="16"/>
      <c r="AF1209" s="16"/>
      <c r="AG1209" s="16"/>
      <c r="AH1209" s="16"/>
      <c r="AI1209" s="16"/>
      <c r="AJ1209" s="16"/>
      <c r="AK1209" s="16"/>
      <c r="AL1209" s="16"/>
      <c r="AM1209" s="16"/>
      <c r="AN1209" s="16"/>
      <c r="AO1209" s="16"/>
      <c r="AP1209" s="16"/>
      <c r="AQ1209" s="16"/>
      <c r="AR1209" s="16"/>
      <c r="AS1209" s="16"/>
      <c r="AT1209" s="16"/>
      <c r="AU1209" s="16"/>
      <c r="AV1209" s="16"/>
      <c r="AW1209" s="16"/>
      <c r="AX1209" s="16"/>
      <c r="AY1209" s="16"/>
      <c r="AZ1209" s="28"/>
      <c r="BA1209" s="28"/>
      <c r="BB1209" s="28"/>
      <c r="BC1209" s="28"/>
      <c r="BD1209" s="28"/>
      <c r="BE1209" s="28"/>
      <c r="BF1209" s="28"/>
      <c r="BG1209" s="28"/>
      <c r="BH1209" s="28"/>
      <c r="BI1209" s="28"/>
      <c r="BJ1209" s="28"/>
      <c r="BK1209" s="28"/>
      <c r="BL1209" s="28"/>
      <c r="BM1209" s="28"/>
    </row>
    <row r="1210" spans="5:65" ht="15"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6"/>
      <c r="AD1210" s="16"/>
      <c r="AE1210" s="16"/>
      <c r="AF1210" s="16"/>
      <c r="AG1210" s="16"/>
      <c r="AH1210" s="16"/>
      <c r="AI1210" s="16"/>
      <c r="AJ1210" s="16"/>
      <c r="AK1210" s="16"/>
      <c r="AL1210" s="16"/>
      <c r="AM1210" s="16"/>
      <c r="AN1210" s="16"/>
      <c r="AO1210" s="16"/>
      <c r="AP1210" s="16"/>
      <c r="AQ1210" s="16"/>
      <c r="AR1210" s="16"/>
      <c r="AS1210" s="16"/>
      <c r="AT1210" s="16"/>
      <c r="AU1210" s="16"/>
      <c r="AV1210" s="16"/>
      <c r="AW1210" s="16"/>
      <c r="AX1210" s="16"/>
      <c r="AY1210" s="16"/>
      <c r="AZ1210" s="28"/>
      <c r="BA1210" s="28"/>
      <c r="BB1210" s="28"/>
      <c r="BC1210" s="28"/>
      <c r="BD1210" s="28"/>
      <c r="BE1210" s="28"/>
      <c r="BF1210" s="28"/>
      <c r="BG1210" s="28"/>
      <c r="BH1210" s="28"/>
      <c r="BI1210" s="28"/>
      <c r="BJ1210" s="28"/>
      <c r="BK1210" s="28"/>
      <c r="BL1210" s="28"/>
      <c r="BM1210" s="28"/>
    </row>
    <row r="1211" spans="5:65" ht="15"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  <c r="AD1211" s="16"/>
      <c r="AE1211" s="16"/>
      <c r="AF1211" s="16"/>
      <c r="AG1211" s="16"/>
      <c r="AH1211" s="16"/>
      <c r="AI1211" s="16"/>
      <c r="AJ1211" s="16"/>
      <c r="AK1211" s="16"/>
      <c r="AL1211" s="16"/>
      <c r="AM1211" s="16"/>
      <c r="AN1211" s="16"/>
      <c r="AO1211" s="16"/>
      <c r="AP1211" s="16"/>
      <c r="AQ1211" s="16"/>
      <c r="AR1211" s="16"/>
      <c r="AS1211" s="16"/>
      <c r="AT1211" s="16"/>
      <c r="AU1211" s="16"/>
      <c r="AV1211" s="16"/>
      <c r="AW1211" s="16"/>
      <c r="AX1211" s="16"/>
      <c r="AY1211" s="16"/>
      <c r="AZ1211" s="28"/>
      <c r="BA1211" s="28"/>
      <c r="BB1211" s="28"/>
      <c r="BC1211" s="28"/>
      <c r="BD1211" s="28"/>
      <c r="BE1211" s="28"/>
      <c r="BF1211" s="28"/>
      <c r="BG1211" s="28"/>
      <c r="BH1211" s="28"/>
      <c r="BI1211" s="28"/>
      <c r="BJ1211" s="28"/>
      <c r="BK1211" s="28"/>
      <c r="BL1211" s="28"/>
      <c r="BM1211" s="28"/>
    </row>
    <row r="1212" spans="5:65" ht="15"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6"/>
      <c r="AD1212" s="16"/>
      <c r="AE1212" s="16"/>
      <c r="AF1212" s="16"/>
      <c r="AG1212" s="16"/>
      <c r="AH1212" s="16"/>
      <c r="AI1212" s="16"/>
      <c r="AJ1212" s="16"/>
      <c r="AK1212" s="16"/>
      <c r="AL1212" s="16"/>
      <c r="AM1212" s="16"/>
      <c r="AN1212" s="16"/>
      <c r="AO1212" s="16"/>
      <c r="AP1212" s="16"/>
      <c r="AQ1212" s="16"/>
      <c r="AR1212" s="16"/>
      <c r="AS1212" s="16"/>
      <c r="AT1212" s="16"/>
      <c r="AU1212" s="16"/>
      <c r="AV1212" s="16"/>
      <c r="AW1212" s="16"/>
      <c r="AX1212" s="16"/>
      <c r="AY1212" s="16"/>
      <c r="AZ1212" s="28"/>
      <c r="BA1212" s="28"/>
      <c r="BB1212" s="28"/>
      <c r="BC1212" s="28"/>
      <c r="BD1212" s="28"/>
      <c r="BE1212" s="28"/>
      <c r="BF1212" s="28"/>
      <c r="BG1212" s="28"/>
      <c r="BH1212" s="28"/>
      <c r="BI1212" s="28"/>
      <c r="BJ1212" s="28"/>
      <c r="BK1212" s="28"/>
      <c r="BL1212" s="28"/>
      <c r="BM1212" s="28"/>
    </row>
    <row r="1213" spans="5:65" ht="15"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6"/>
      <c r="AD1213" s="16"/>
      <c r="AE1213" s="16"/>
      <c r="AF1213" s="16"/>
      <c r="AG1213" s="16"/>
      <c r="AH1213" s="16"/>
      <c r="AI1213" s="16"/>
      <c r="AJ1213" s="16"/>
      <c r="AK1213" s="16"/>
      <c r="AL1213" s="16"/>
      <c r="AM1213" s="16"/>
      <c r="AN1213" s="16"/>
      <c r="AO1213" s="16"/>
      <c r="AP1213" s="16"/>
      <c r="AQ1213" s="16"/>
      <c r="AR1213" s="16"/>
      <c r="AS1213" s="16"/>
      <c r="AT1213" s="16"/>
      <c r="AU1213" s="16"/>
      <c r="AV1213" s="16"/>
      <c r="AW1213" s="16"/>
      <c r="AX1213" s="16"/>
      <c r="AY1213" s="16"/>
      <c r="AZ1213" s="28"/>
      <c r="BA1213" s="28"/>
      <c r="BB1213" s="28"/>
      <c r="BC1213" s="28"/>
      <c r="BD1213" s="28"/>
      <c r="BE1213" s="28"/>
      <c r="BF1213" s="28"/>
      <c r="BG1213" s="28"/>
      <c r="BH1213" s="28"/>
      <c r="BI1213" s="28"/>
      <c r="BJ1213" s="28"/>
      <c r="BK1213" s="28"/>
      <c r="BL1213" s="28"/>
      <c r="BM1213" s="28"/>
    </row>
    <row r="1214" spans="5:65" ht="15"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  <c r="AD1214" s="16"/>
      <c r="AE1214" s="16"/>
      <c r="AF1214" s="16"/>
      <c r="AG1214" s="16"/>
      <c r="AH1214" s="16"/>
      <c r="AI1214" s="16"/>
      <c r="AJ1214" s="16"/>
      <c r="AK1214" s="16"/>
      <c r="AL1214" s="16"/>
      <c r="AM1214" s="16"/>
      <c r="AN1214" s="16"/>
      <c r="AO1214" s="16"/>
      <c r="AP1214" s="16"/>
      <c r="AQ1214" s="16"/>
      <c r="AR1214" s="16"/>
      <c r="AS1214" s="16"/>
      <c r="AT1214" s="16"/>
      <c r="AU1214" s="16"/>
      <c r="AV1214" s="16"/>
      <c r="AW1214" s="16"/>
      <c r="AX1214" s="16"/>
      <c r="AY1214" s="16"/>
      <c r="AZ1214" s="28"/>
      <c r="BA1214" s="28"/>
      <c r="BB1214" s="28"/>
      <c r="BC1214" s="28"/>
      <c r="BD1214" s="28"/>
      <c r="BE1214" s="28"/>
      <c r="BF1214" s="28"/>
      <c r="BG1214" s="28"/>
      <c r="BH1214" s="28"/>
      <c r="BI1214" s="28"/>
      <c r="BJ1214" s="28"/>
      <c r="BK1214" s="28"/>
      <c r="BL1214" s="28"/>
      <c r="BM1214" s="28"/>
    </row>
    <row r="1215" spans="5:65" ht="15"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6"/>
      <c r="AD1215" s="16"/>
      <c r="AE1215" s="16"/>
      <c r="AF1215" s="16"/>
      <c r="AG1215" s="16"/>
      <c r="AH1215" s="16"/>
      <c r="AI1215" s="16"/>
      <c r="AJ1215" s="16"/>
      <c r="AK1215" s="16"/>
      <c r="AL1215" s="16"/>
      <c r="AM1215" s="16"/>
      <c r="AN1215" s="16"/>
      <c r="AO1215" s="16"/>
      <c r="AP1215" s="16"/>
      <c r="AQ1215" s="16"/>
      <c r="AR1215" s="16"/>
      <c r="AS1215" s="16"/>
      <c r="AT1215" s="16"/>
      <c r="AU1215" s="16"/>
      <c r="AV1215" s="16"/>
      <c r="AW1215" s="16"/>
      <c r="AX1215" s="16"/>
      <c r="AY1215" s="16"/>
      <c r="AZ1215" s="28"/>
      <c r="BA1215" s="28"/>
      <c r="BB1215" s="28"/>
      <c r="BC1215" s="28"/>
      <c r="BD1215" s="28"/>
      <c r="BE1215" s="28"/>
      <c r="BF1215" s="28"/>
      <c r="BG1215" s="28"/>
      <c r="BH1215" s="28"/>
      <c r="BI1215" s="28"/>
      <c r="BJ1215" s="28"/>
      <c r="BK1215" s="28"/>
      <c r="BL1215" s="28"/>
      <c r="BM1215" s="28"/>
    </row>
    <row r="1216" spans="5:65" ht="15"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6"/>
      <c r="AD1216" s="16"/>
      <c r="AE1216" s="16"/>
      <c r="AF1216" s="16"/>
      <c r="AG1216" s="16"/>
      <c r="AH1216" s="16"/>
      <c r="AI1216" s="16"/>
      <c r="AJ1216" s="16"/>
      <c r="AK1216" s="16"/>
      <c r="AL1216" s="16"/>
      <c r="AM1216" s="16"/>
      <c r="AN1216" s="16"/>
      <c r="AO1216" s="16"/>
      <c r="AP1216" s="16"/>
      <c r="AQ1216" s="16"/>
      <c r="AR1216" s="16"/>
      <c r="AS1216" s="16"/>
      <c r="AT1216" s="16"/>
      <c r="AU1216" s="16"/>
      <c r="AV1216" s="16"/>
      <c r="AW1216" s="16"/>
      <c r="AX1216" s="16"/>
      <c r="AY1216" s="16"/>
      <c r="AZ1216" s="28"/>
      <c r="BA1216" s="28"/>
      <c r="BB1216" s="28"/>
      <c r="BC1216" s="28"/>
      <c r="BD1216" s="28"/>
      <c r="BE1216" s="28"/>
      <c r="BF1216" s="28"/>
      <c r="BG1216" s="28"/>
      <c r="BH1216" s="28"/>
      <c r="BI1216" s="28"/>
      <c r="BJ1216" s="28"/>
      <c r="BK1216" s="28"/>
      <c r="BL1216" s="28"/>
      <c r="BM1216" s="28"/>
    </row>
    <row r="1217" spans="5:65" ht="15"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6"/>
      <c r="AD1217" s="16"/>
      <c r="AE1217" s="16"/>
      <c r="AF1217" s="16"/>
      <c r="AG1217" s="16"/>
      <c r="AH1217" s="16"/>
      <c r="AI1217" s="16"/>
      <c r="AJ1217" s="16"/>
      <c r="AK1217" s="16"/>
      <c r="AL1217" s="16"/>
      <c r="AM1217" s="16"/>
      <c r="AN1217" s="16"/>
      <c r="AO1217" s="16"/>
      <c r="AP1217" s="16"/>
      <c r="AQ1217" s="16"/>
      <c r="AR1217" s="16"/>
      <c r="AS1217" s="16"/>
      <c r="AT1217" s="16"/>
      <c r="AU1217" s="16"/>
      <c r="AV1217" s="16"/>
      <c r="AW1217" s="16"/>
      <c r="AX1217" s="16"/>
      <c r="AY1217" s="16"/>
      <c r="AZ1217" s="28"/>
      <c r="BA1217" s="28"/>
      <c r="BB1217" s="28"/>
      <c r="BC1217" s="28"/>
      <c r="BD1217" s="28"/>
      <c r="BE1217" s="28"/>
      <c r="BF1217" s="28"/>
      <c r="BG1217" s="28"/>
      <c r="BH1217" s="28"/>
      <c r="BI1217" s="28"/>
      <c r="BJ1217" s="28"/>
      <c r="BK1217" s="28"/>
      <c r="BL1217" s="28"/>
      <c r="BM1217" s="28"/>
    </row>
    <row r="1218" spans="5:65" ht="15"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  <c r="AD1218" s="16"/>
      <c r="AE1218" s="16"/>
      <c r="AF1218" s="16"/>
      <c r="AG1218" s="16"/>
      <c r="AH1218" s="16"/>
      <c r="AI1218" s="16"/>
      <c r="AJ1218" s="16"/>
      <c r="AK1218" s="16"/>
      <c r="AL1218" s="16"/>
      <c r="AM1218" s="16"/>
      <c r="AN1218" s="16"/>
      <c r="AO1218" s="16"/>
      <c r="AP1218" s="16"/>
      <c r="AQ1218" s="16"/>
      <c r="AR1218" s="16"/>
      <c r="AS1218" s="16"/>
      <c r="AT1218" s="16"/>
      <c r="AU1218" s="16"/>
      <c r="AV1218" s="16"/>
      <c r="AW1218" s="16"/>
      <c r="AX1218" s="16"/>
      <c r="AY1218" s="16"/>
      <c r="AZ1218" s="28"/>
      <c r="BA1218" s="28"/>
      <c r="BB1218" s="28"/>
      <c r="BC1218" s="28"/>
      <c r="BD1218" s="28"/>
      <c r="BE1218" s="28"/>
      <c r="BF1218" s="28"/>
      <c r="BG1218" s="28"/>
      <c r="BH1218" s="28"/>
      <c r="BI1218" s="28"/>
      <c r="BJ1218" s="28"/>
      <c r="BK1218" s="28"/>
      <c r="BL1218" s="28"/>
      <c r="BM1218" s="28"/>
    </row>
    <row r="1219" spans="5:65" ht="15"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AC1219" s="16"/>
      <c r="AD1219" s="16"/>
      <c r="AE1219" s="16"/>
      <c r="AF1219" s="16"/>
      <c r="AG1219" s="16"/>
      <c r="AH1219" s="16"/>
      <c r="AI1219" s="16"/>
      <c r="AJ1219" s="16"/>
      <c r="AK1219" s="16"/>
      <c r="AL1219" s="16"/>
      <c r="AM1219" s="16"/>
      <c r="AN1219" s="16"/>
      <c r="AO1219" s="16"/>
      <c r="AP1219" s="16"/>
      <c r="AQ1219" s="16"/>
      <c r="AR1219" s="16"/>
      <c r="AS1219" s="16"/>
      <c r="AT1219" s="16"/>
      <c r="AU1219" s="16"/>
      <c r="AV1219" s="16"/>
      <c r="AW1219" s="16"/>
      <c r="AX1219" s="16"/>
      <c r="AY1219" s="16"/>
      <c r="AZ1219" s="28"/>
      <c r="BA1219" s="28"/>
      <c r="BB1219" s="28"/>
      <c r="BC1219" s="28"/>
      <c r="BD1219" s="28"/>
      <c r="BE1219" s="28"/>
      <c r="BF1219" s="28"/>
      <c r="BG1219" s="28"/>
      <c r="BH1219" s="28"/>
      <c r="BI1219" s="28"/>
      <c r="BJ1219" s="28"/>
      <c r="BK1219" s="28"/>
      <c r="BL1219" s="28"/>
      <c r="BM1219" s="28"/>
    </row>
    <row r="1220" spans="5:65" ht="15"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  <c r="AD1220" s="16"/>
      <c r="AE1220" s="16"/>
      <c r="AF1220" s="16"/>
      <c r="AG1220" s="16"/>
      <c r="AH1220" s="16"/>
      <c r="AI1220" s="16"/>
      <c r="AJ1220" s="16"/>
      <c r="AK1220" s="16"/>
      <c r="AL1220" s="16"/>
      <c r="AM1220" s="16"/>
      <c r="AN1220" s="16"/>
      <c r="AO1220" s="16"/>
      <c r="AP1220" s="16"/>
      <c r="AQ1220" s="16"/>
      <c r="AR1220" s="16"/>
      <c r="AS1220" s="16"/>
      <c r="AT1220" s="16"/>
      <c r="AU1220" s="16"/>
      <c r="AV1220" s="16"/>
      <c r="AW1220" s="16"/>
      <c r="AX1220" s="16"/>
      <c r="AY1220" s="16"/>
      <c r="AZ1220" s="28"/>
      <c r="BA1220" s="28"/>
      <c r="BB1220" s="28"/>
      <c r="BC1220" s="28"/>
      <c r="BD1220" s="28"/>
      <c r="BE1220" s="28"/>
      <c r="BF1220" s="28"/>
      <c r="BG1220" s="28"/>
      <c r="BH1220" s="28"/>
      <c r="BI1220" s="28"/>
      <c r="BJ1220" s="28"/>
      <c r="BK1220" s="28"/>
      <c r="BL1220" s="28"/>
      <c r="BM1220" s="28"/>
    </row>
    <row r="1221" spans="5:65" ht="15"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  <c r="AD1221" s="16"/>
      <c r="AE1221" s="16"/>
      <c r="AF1221" s="16"/>
      <c r="AG1221" s="16"/>
      <c r="AH1221" s="16"/>
      <c r="AI1221" s="16"/>
      <c r="AJ1221" s="16"/>
      <c r="AK1221" s="16"/>
      <c r="AL1221" s="16"/>
      <c r="AM1221" s="16"/>
      <c r="AN1221" s="16"/>
      <c r="AO1221" s="16"/>
      <c r="AP1221" s="16"/>
      <c r="AQ1221" s="16"/>
      <c r="AR1221" s="16"/>
      <c r="AS1221" s="16"/>
      <c r="AT1221" s="16"/>
      <c r="AU1221" s="16"/>
      <c r="AV1221" s="16"/>
      <c r="AW1221" s="16"/>
      <c r="AX1221" s="16"/>
      <c r="AY1221" s="16"/>
      <c r="AZ1221" s="28"/>
      <c r="BA1221" s="28"/>
      <c r="BB1221" s="28"/>
      <c r="BC1221" s="28"/>
      <c r="BD1221" s="28"/>
      <c r="BE1221" s="28"/>
      <c r="BF1221" s="28"/>
      <c r="BG1221" s="28"/>
      <c r="BH1221" s="28"/>
      <c r="BI1221" s="28"/>
      <c r="BJ1221" s="28"/>
      <c r="BK1221" s="28"/>
      <c r="BL1221" s="28"/>
      <c r="BM1221" s="28"/>
    </row>
    <row r="1222" spans="5:65" ht="15"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/>
      <c r="AC1222" s="16"/>
      <c r="AD1222" s="16"/>
      <c r="AE1222" s="16"/>
      <c r="AF1222" s="16"/>
      <c r="AG1222" s="16"/>
      <c r="AH1222" s="16"/>
      <c r="AI1222" s="16"/>
      <c r="AJ1222" s="16"/>
      <c r="AK1222" s="16"/>
      <c r="AL1222" s="16"/>
      <c r="AM1222" s="16"/>
      <c r="AN1222" s="16"/>
      <c r="AO1222" s="16"/>
      <c r="AP1222" s="16"/>
      <c r="AQ1222" s="16"/>
      <c r="AR1222" s="16"/>
      <c r="AS1222" s="16"/>
      <c r="AT1222" s="16"/>
      <c r="AU1222" s="16"/>
      <c r="AV1222" s="16"/>
      <c r="AW1222" s="16"/>
      <c r="AX1222" s="16"/>
      <c r="AY1222" s="16"/>
      <c r="AZ1222" s="28"/>
      <c r="BA1222" s="28"/>
      <c r="BB1222" s="28"/>
      <c r="BC1222" s="28"/>
      <c r="BD1222" s="28"/>
      <c r="BE1222" s="28"/>
      <c r="BF1222" s="28"/>
      <c r="BG1222" s="28"/>
      <c r="BH1222" s="28"/>
      <c r="BI1222" s="28"/>
      <c r="BJ1222" s="28"/>
      <c r="BK1222" s="28"/>
      <c r="BL1222" s="28"/>
      <c r="BM1222" s="28"/>
    </row>
    <row r="1223" spans="5:65" ht="15"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  <c r="AD1223" s="16"/>
      <c r="AE1223" s="16"/>
      <c r="AF1223" s="16"/>
      <c r="AG1223" s="16"/>
      <c r="AH1223" s="16"/>
      <c r="AI1223" s="16"/>
      <c r="AJ1223" s="16"/>
      <c r="AK1223" s="16"/>
      <c r="AL1223" s="16"/>
      <c r="AM1223" s="16"/>
      <c r="AN1223" s="16"/>
      <c r="AO1223" s="16"/>
      <c r="AP1223" s="16"/>
      <c r="AQ1223" s="16"/>
      <c r="AR1223" s="16"/>
      <c r="AS1223" s="16"/>
      <c r="AT1223" s="16"/>
      <c r="AU1223" s="16"/>
      <c r="AV1223" s="16"/>
      <c r="AW1223" s="16"/>
      <c r="AX1223" s="16"/>
      <c r="AY1223" s="16"/>
      <c r="AZ1223" s="28"/>
      <c r="BA1223" s="28"/>
      <c r="BB1223" s="28"/>
      <c r="BC1223" s="28"/>
      <c r="BD1223" s="28"/>
      <c r="BE1223" s="28"/>
      <c r="BF1223" s="28"/>
      <c r="BG1223" s="28"/>
      <c r="BH1223" s="28"/>
      <c r="BI1223" s="28"/>
      <c r="BJ1223" s="28"/>
      <c r="BK1223" s="28"/>
      <c r="BL1223" s="28"/>
      <c r="BM1223" s="28"/>
    </row>
    <row r="1224" spans="5:65" ht="15"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AC1224" s="16"/>
      <c r="AD1224" s="16"/>
      <c r="AE1224" s="16"/>
      <c r="AF1224" s="16"/>
      <c r="AG1224" s="16"/>
      <c r="AH1224" s="16"/>
      <c r="AI1224" s="16"/>
      <c r="AJ1224" s="16"/>
      <c r="AK1224" s="16"/>
      <c r="AL1224" s="16"/>
      <c r="AM1224" s="16"/>
      <c r="AN1224" s="16"/>
      <c r="AO1224" s="16"/>
      <c r="AP1224" s="16"/>
      <c r="AQ1224" s="16"/>
      <c r="AR1224" s="16"/>
      <c r="AS1224" s="16"/>
      <c r="AT1224" s="16"/>
      <c r="AU1224" s="16"/>
      <c r="AV1224" s="16"/>
      <c r="AW1224" s="16"/>
      <c r="AX1224" s="16"/>
      <c r="AY1224" s="16"/>
      <c r="AZ1224" s="28"/>
      <c r="BA1224" s="28"/>
      <c r="BB1224" s="28"/>
      <c r="BC1224" s="28"/>
      <c r="BD1224" s="28"/>
      <c r="BE1224" s="28"/>
      <c r="BF1224" s="28"/>
      <c r="BG1224" s="28"/>
      <c r="BH1224" s="28"/>
      <c r="BI1224" s="28"/>
      <c r="BJ1224" s="28"/>
      <c r="BK1224" s="28"/>
      <c r="BL1224" s="28"/>
      <c r="BM1224" s="28"/>
    </row>
    <row r="1225" spans="5:65" ht="15"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AC1225" s="16"/>
      <c r="AD1225" s="16"/>
      <c r="AE1225" s="16"/>
      <c r="AF1225" s="16"/>
      <c r="AG1225" s="16"/>
      <c r="AH1225" s="16"/>
      <c r="AI1225" s="16"/>
      <c r="AJ1225" s="16"/>
      <c r="AK1225" s="16"/>
      <c r="AL1225" s="16"/>
      <c r="AM1225" s="16"/>
      <c r="AN1225" s="16"/>
      <c r="AO1225" s="16"/>
      <c r="AP1225" s="16"/>
      <c r="AQ1225" s="16"/>
      <c r="AR1225" s="16"/>
      <c r="AS1225" s="16"/>
      <c r="AT1225" s="16"/>
      <c r="AU1225" s="16"/>
      <c r="AV1225" s="16"/>
      <c r="AW1225" s="16"/>
      <c r="AX1225" s="16"/>
      <c r="AY1225" s="16"/>
      <c r="AZ1225" s="28"/>
      <c r="BA1225" s="28"/>
      <c r="BB1225" s="28"/>
      <c r="BC1225" s="28"/>
      <c r="BD1225" s="28"/>
      <c r="BE1225" s="28"/>
      <c r="BF1225" s="28"/>
      <c r="BG1225" s="28"/>
      <c r="BH1225" s="28"/>
      <c r="BI1225" s="28"/>
      <c r="BJ1225" s="28"/>
      <c r="BK1225" s="28"/>
      <c r="BL1225" s="28"/>
      <c r="BM1225" s="28"/>
    </row>
    <row r="1226" spans="5:65" ht="15"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  <c r="AD1226" s="16"/>
      <c r="AE1226" s="16"/>
      <c r="AF1226" s="16"/>
      <c r="AG1226" s="16"/>
      <c r="AH1226" s="16"/>
      <c r="AI1226" s="16"/>
      <c r="AJ1226" s="16"/>
      <c r="AK1226" s="16"/>
      <c r="AL1226" s="16"/>
      <c r="AM1226" s="16"/>
      <c r="AN1226" s="16"/>
      <c r="AO1226" s="16"/>
      <c r="AP1226" s="16"/>
      <c r="AQ1226" s="16"/>
      <c r="AR1226" s="16"/>
      <c r="AS1226" s="16"/>
      <c r="AT1226" s="16"/>
      <c r="AU1226" s="16"/>
      <c r="AV1226" s="16"/>
      <c r="AW1226" s="16"/>
      <c r="AX1226" s="16"/>
      <c r="AY1226" s="16"/>
      <c r="AZ1226" s="28"/>
      <c r="BA1226" s="28"/>
      <c r="BB1226" s="28"/>
      <c r="BC1226" s="28"/>
      <c r="BD1226" s="28"/>
      <c r="BE1226" s="28"/>
      <c r="BF1226" s="28"/>
      <c r="BG1226" s="28"/>
      <c r="BH1226" s="28"/>
      <c r="BI1226" s="28"/>
      <c r="BJ1226" s="28"/>
      <c r="BK1226" s="28"/>
      <c r="BL1226" s="28"/>
      <c r="BM1226" s="28"/>
    </row>
    <row r="1227" spans="5:65" ht="15"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AC1227" s="16"/>
      <c r="AD1227" s="16"/>
      <c r="AE1227" s="16"/>
      <c r="AF1227" s="16"/>
      <c r="AG1227" s="16"/>
      <c r="AH1227" s="16"/>
      <c r="AI1227" s="16"/>
      <c r="AJ1227" s="16"/>
      <c r="AK1227" s="16"/>
      <c r="AL1227" s="16"/>
      <c r="AM1227" s="16"/>
      <c r="AN1227" s="16"/>
      <c r="AO1227" s="16"/>
      <c r="AP1227" s="16"/>
      <c r="AQ1227" s="16"/>
      <c r="AR1227" s="16"/>
      <c r="AS1227" s="16"/>
      <c r="AT1227" s="16"/>
      <c r="AU1227" s="16"/>
      <c r="AV1227" s="16"/>
      <c r="AW1227" s="16"/>
      <c r="AX1227" s="16"/>
      <c r="AY1227" s="16"/>
      <c r="AZ1227" s="28"/>
      <c r="BA1227" s="28"/>
      <c r="BB1227" s="28"/>
      <c r="BC1227" s="28"/>
      <c r="BD1227" s="28"/>
      <c r="BE1227" s="28"/>
      <c r="BF1227" s="28"/>
      <c r="BG1227" s="28"/>
      <c r="BH1227" s="28"/>
      <c r="BI1227" s="28"/>
      <c r="BJ1227" s="28"/>
      <c r="BK1227" s="28"/>
      <c r="BL1227" s="28"/>
      <c r="BM1227" s="28"/>
    </row>
    <row r="1228" spans="5:65" ht="15"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6"/>
      <c r="AD1228" s="16"/>
      <c r="AE1228" s="16"/>
      <c r="AF1228" s="16"/>
      <c r="AG1228" s="16"/>
      <c r="AH1228" s="16"/>
      <c r="AI1228" s="16"/>
      <c r="AJ1228" s="16"/>
      <c r="AK1228" s="16"/>
      <c r="AL1228" s="16"/>
      <c r="AM1228" s="16"/>
      <c r="AN1228" s="16"/>
      <c r="AO1228" s="16"/>
      <c r="AP1228" s="16"/>
      <c r="AQ1228" s="16"/>
      <c r="AR1228" s="16"/>
      <c r="AS1228" s="16"/>
      <c r="AT1228" s="16"/>
      <c r="AU1228" s="16"/>
      <c r="AV1228" s="16"/>
      <c r="AW1228" s="16"/>
      <c r="AX1228" s="16"/>
      <c r="AY1228" s="16"/>
      <c r="AZ1228" s="28"/>
      <c r="BA1228" s="28"/>
      <c r="BB1228" s="28"/>
      <c r="BC1228" s="28"/>
      <c r="BD1228" s="28"/>
      <c r="BE1228" s="28"/>
      <c r="BF1228" s="28"/>
      <c r="BG1228" s="28"/>
      <c r="BH1228" s="28"/>
      <c r="BI1228" s="28"/>
      <c r="BJ1228" s="28"/>
      <c r="BK1228" s="28"/>
      <c r="BL1228" s="28"/>
      <c r="BM1228" s="28"/>
    </row>
    <row r="1229" spans="5:65" ht="15"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6"/>
      <c r="AD1229" s="16"/>
      <c r="AE1229" s="16"/>
      <c r="AF1229" s="16"/>
      <c r="AG1229" s="16"/>
      <c r="AH1229" s="16"/>
      <c r="AI1229" s="16"/>
      <c r="AJ1229" s="16"/>
      <c r="AK1229" s="16"/>
      <c r="AL1229" s="16"/>
      <c r="AM1229" s="16"/>
      <c r="AN1229" s="16"/>
      <c r="AO1229" s="16"/>
      <c r="AP1229" s="16"/>
      <c r="AQ1229" s="16"/>
      <c r="AR1229" s="16"/>
      <c r="AS1229" s="16"/>
      <c r="AT1229" s="16"/>
      <c r="AU1229" s="16"/>
      <c r="AV1229" s="16"/>
      <c r="AW1229" s="16"/>
      <c r="AX1229" s="16"/>
      <c r="AY1229" s="16"/>
      <c r="AZ1229" s="28"/>
      <c r="BA1229" s="28"/>
      <c r="BB1229" s="28"/>
      <c r="BC1229" s="28"/>
      <c r="BD1229" s="28"/>
      <c r="BE1229" s="28"/>
      <c r="BF1229" s="28"/>
      <c r="BG1229" s="28"/>
      <c r="BH1229" s="28"/>
      <c r="BI1229" s="28"/>
      <c r="BJ1229" s="28"/>
      <c r="BK1229" s="28"/>
      <c r="BL1229" s="28"/>
      <c r="BM1229" s="28"/>
    </row>
    <row r="1230" spans="5:65" ht="15"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6"/>
      <c r="AD1230" s="16"/>
      <c r="AE1230" s="16"/>
      <c r="AF1230" s="16"/>
      <c r="AG1230" s="16"/>
      <c r="AH1230" s="16"/>
      <c r="AI1230" s="16"/>
      <c r="AJ1230" s="16"/>
      <c r="AK1230" s="16"/>
      <c r="AL1230" s="16"/>
      <c r="AM1230" s="16"/>
      <c r="AN1230" s="16"/>
      <c r="AO1230" s="16"/>
      <c r="AP1230" s="16"/>
      <c r="AQ1230" s="16"/>
      <c r="AR1230" s="16"/>
      <c r="AS1230" s="16"/>
      <c r="AT1230" s="16"/>
      <c r="AU1230" s="16"/>
      <c r="AV1230" s="16"/>
      <c r="AW1230" s="16"/>
      <c r="AX1230" s="16"/>
      <c r="AY1230" s="16"/>
      <c r="AZ1230" s="28"/>
      <c r="BA1230" s="28"/>
      <c r="BB1230" s="28"/>
      <c r="BC1230" s="28"/>
      <c r="BD1230" s="28"/>
      <c r="BE1230" s="28"/>
      <c r="BF1230" s="28"/>
      <c r="BG1230" s="28"/>
      <c r="BH1230" s="28"/>
      <c r="BI1230" s="28"/>
      <c r="BJ1230" s="28"/>
      <c r="BK1230" s="28"/>
      <c r="BL1230" s="28"/>
      <c r="BM1230" s="28"/>
    </row>
    <row r="1231" spans="5:65" ht="15"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6"/>
      <c r="AD1231" s="16"/>
      <c r="AE1231" s="16"/>
      <c r="AF1231" s="16"/>
      <c r="AG1231" s="16"/>
      <c r="AH1231" s="16"/>
      <c r="AI1231" s="16"/>
      <c r="AJ1231" s="16"/>
      <c r="AK1231" s="16"/>
      <c r="AL1231" s="16"/>
      <c r="AM1231" s="16"/>
      <c r="AN1231" s="16"/>
      <c r="AO1231" s="16"/>
      <c r="AP1231" s="16"/>
      <c r="AQ1231" s="16"/>
      <c r="AR1231" s="16"/>
      <c r="AS1231" s="16"/>
      <c r="AT1231" s="16"/>
      <c r="AU1231" s="16"/>
      <c r="AV1231" s="16"/>
      <c r="AW1231" s="16"/>
      <c r="AX1231" s="16"/>
      <c r="AY1231" s="16"/>
      <c r="AZ1231" s="28"/>
      <c r="BA1231" s="28"/>
      <c r="BB1231" s="28"/>
      <c r="BC1231" s="28"/>
      <c r="BD1231" s="28"/>
      <c r="BE1231" s="28"/>
      <c r="BF1231" s="28"/>
      <c r="BG1231" s="28"/>
      <c r="BH1231" s="28"/>
      <c r="BI1231" s="28"/>
      <c r="BJ1231" s="28"/>
      <c r="BK1231" s="28"/>
      <c r="BL1231" s="28"/>
      <c r="BM1231" s="28"/>
    </row>
    <row r="1232" spans="5:65" ht="15"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6"/>
      <c r="AD1232" s="16"/>
      <c r="AE1232" s="16"/>
      <c r="AF1232" s="16"/>
      <c r="AG1232" s="16"/>
      <c r="AH1232" s="16"/>
      <c r="AI1232" s="16"/>
      <c r="AJ1232" s="16"/>
      <c r="AK1232" s="16"/>
      <c r="AL1232" s="16"/>
      <c r="AM1232" s="16"/>
      <c r="AN1232" s="16"/>
      <c r="AO1232" s="16"/>
      <c r="AP1232" s="16"/>
      <c r="AQ1232" s="16"/>
      <c r="AR1232" s="16"/>
      <c r="AS1232" s="16"/>
      <c r="AT1232" s="16"/>
      <c r="AU1232" s="16"/>
      <c r="AV1232" s="16"/>
      <c r="AW1232" s="16"/>
      <c r="AX1232" s="16"/>
      <c r="AY1232" s="16"/>
      <c r="AZ1232" s="28"/>
      <c r="BA1232" s="28"/>
      <c r="BB1232" s="28"/>
      <c r="BC1232" s="28"/>
      <c r="BD1232" s="28"/>
      <c r="BE1232" s="28"/>
      <c r="BF1232" s="28"/>
      <c r="BG1232" s="28"/>
      <c r="BH1232" s="28"/>
      <c r="BI1232" s="28"/>
      <c r="BJ1232" s="28"/>
      <c r="BK1232" s="28"/>
      <c r="BL1232" s="28"/>
      <c r="BM1232" s="28"/>
    </row>
    <row r="1233" spans="5:65" ht="15"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  <c r="AD1233" s="16"/>
      <c r="AE1233" s="16"/>
      <c r="AF1233" s="16"/>
      <c r="AG1233" s="16"/>
      <c r="AH1233" s="16"/>
      <c r="AI1233" s="16"/>
      <c r="AJ1233" s="16"/>
      <c r="AK1233" s="16"/>
      <c r="AL1233" s="16"/>
      <c r="AM1233" s="16"/>
      <c r="AN1233" s="16"/>
      <c r="AO1233" s="16"/>
      <c r="AP1233" s="16"/>
      <c r="AQ1233" s="16"/>
      <c r="AR1233" s="16"/>
      <c r="AS1233" s="16"/>
      <c r="AT1233" s="16"/>
      <c r="AU1233" s="16"/>
      <c r="AV1233" s="16"/>
      <c r="AW1233" s="16"/>
      <c r="AX1233" s="16"/>
      <c r="AY1233" s="16"/>
      <c r="AZ1233" s="28"/>
      <c r="BA1233" s="28"/>
      <c r="BB1233" s="28"/>
      <c r="BC1233" s="28"/>
      <c r="BD1233" s="28"/>
      <c r="BE1233" s="28"/>
      <c r="BF1233" s="28"/>
      <c r="BG1233" s="28"/>
      <c r="BH1233" s="28"/>
      <c r="BI1233" s="28"/>
      <c r="BJ1233" s="28"/>
      <c r="BK1233" s="28"/>
      <c r="BL1233" s="28"/>
      <c r="BM1233" s="28"/>
    </row>
    <row r="1234" spans="5:65" ht="15"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AC1234" s="16"/>
      <c r="AD1234" s="16"/>
      <c r="AE1234" s="16"/>
      <c r="AF1234" s="16"/>
      <c r="AG1234" s="16"/>
      <c r="AH1234" s="16"/>
      <c r="AI1234" s="16"/>
      <c r="AJ1234" s="16"/>
      <c r="AK1234" s="16"/>
      <c r="AL1234" s="16"/>
      <c r="AM1234" s="16"/>
      <c r="AN1234" s="16"/>
      <c r="AO1234" s="16"/>
      <c r="AP1234" s="16"/>
      <c r="AQ1234" s="16"/>
      <c r="AR1234" s="16"/>
      <c r="AS1234" s="16"/>
      <c r="AT1234" s="16"/>
      <c r="AU1234" s="16"/>
      <c r="AV1234" s="16"/>
      <c r="AW1234" s="16"/>
      <c r="AX1234" s="16"/>
      <c r="AY1234" s="16"/>
      <c r="AZ1234" s="28"/>
      <c r="BA1234" s="28"/>
      <c r="BB1234" s="28"/>
      <c r="BC1234" s="28"/>
      <c r="BD1234" s="28"/>
      <c r="BE1234" s="28"/>
      <c r="BF1234" s="28"/>
      <c r="BG1234" s="28"/>
      <c r="BH1234" s="28"/>
      <c r="BI1234" s="28"/>
      <c r="BJ1234" s="28"/>
      <c r="BK1234" s="28"/>
      <c r="BL1234" s="28"/>
      <c r="BM1234" s="28"/>
    </row>
    <row r="1235" spans="5:65" ht="15"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6"/>
      <c r="AD1235" s="16"/>
      <c r="AE1235" s="16"/>
      <c r="AF1235" s="16"/>
      <c r="AG1235" s="16"/>
      <c r="AH1235" s="16"/>
      <c r="AI1235" s="16"/>
      <c r="AJ1235" s="16"/>
      <c r="AK1235" s="16"/>
      <c r="AL1235" s="16"/>
      <c r="AM1235" s="16"/>
      <c r="AN1235" s="16"/>
      <c r="AO1235" s="16"/>
      <c r="AP1235" s="16"/>
      <c r="AQ1235" s="16"/>
      <c r="AR1235" s="16"/>
      <c r="AS1235" s="16"/>
      <c r="AT1235" s="16"/>
      <c r="AU1235" s="16"/>
      <c r="AV1235" s="16"/>
      <c r="AW1235" s="16"/>
      <c r="AX1235" s="16"/>
      <c r="AY1235" s="16"/>
      <c r="AZ1235" s="28"/>
      <c r="BA1235" s="28"/>
      <c r="BB1235" s="28"/>
      <c r="BC1235" s="28"/>
      <c r="BD1235" s="28"/>
      <c r="BE1235" s="28"/>
      <c r="BF1235" s="28"/>
      <c r="BG1235" s="28"/>
      <c r="BH1235" s="28"/>
      <c r="BI1235" s="28"/>
      <c r="BJ1235" s="28"/>
      <c r="BK1235" s="28"/>
      <c r="BL1235" s="28"/>
      <c r="BM1235" s="28"/>
    </row>
    <row r="1236" spans="5:65" ht="15"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  <c r="AD1236" s="16"/>
      <c r="AE1236" s="16"/>
      <c r="AF1236" s="16"/>
      <c r="AG1236" s="16"/>
      <c r="AH1236" s="16"/>
      <c r="AI1236" s="16"/>
      <c r="AJ1236" s="16"/>
      <c r="AK1236" s="16"/>
      <c r="AL1236" s="16"/>
      <c r="AM1236" s="16"/>
      <c r="AN1236" s="16"/>
      <c r="AO1236" s="16"/>
      <c r="AP1236" s="16"/>
      <c r="AQ1236" s="16"/>
      <c r="AR1236" s="16"/>
      <c r="AS1236" s="16"/>
      <c r="AT1236" s="16"/>
      <c r="AU1236" s="16"/>
      <c r="AV1236" s="16"/>
      <c r="AW1236" s="16"/>
      <c r="AX1236" s="16"/>
      <c r="AY1236" s="16"/>
      <c r="AZ1236" s="28"/>
      <c r="BA1236" s="28"/>
      <c r="BB1236" s="28"/>
      <c r="BC1236" s="28"/>
      <c r="BD1236" s="28"/>
      <c r="BE1236" s="28"/>
      <c r="BF1236" s="28"/>
      <c r="BG1236" s="28"/>
      <c r="BH1236" s="28"/>
      <c r="BI1236" s="28"/>
      <c r="BJ1236" s="28"/>
      <c r="BK1236" s="28"/>
      <c r="BL1236" s="28"/>
      <c r="BM1236" s="28"/>
    </row>
    <row r="1237" spans="5:65" ht="15"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6"/>
      <c r="AD1237" s="16"/>
      <c r="AE1237" s="16"/>
      <c r="AF1237" s="16"/>
      <c r="AG1237" s="16"/>
      <c r="AH1237" s="16"/>
      <c r="AI1237" s="16"/>
      <c r="AJ1237" s="16"/>
      <c r="AK1237" s="16"/>
      <c r="AL1237" s="16"/>
      <c r="AM1237" s="16"/>
      <c r="AN1237" s="16"/>
      <c r="AO1237" s="16"/>
      <c r="AP1237" s="16"/>
      <c r="AQ1237" s="16"/>
      <c r="AR1237" s="16"/>
      <c r="AS1237" s="16"/>
      <c r="AT1237" s="16"/>
      <c r="AU1237" s="16"/>
      <c r="AV1237" s="16"/>
      <c r="AW1237" s="16"/>
      <c r="AX1237" s="16"/>
      <c r="AY1237" s="16"/>
      <c r="AZ1237" s="28"/>
      <c r="BA1237" s="28"/>
      <c r="BB1237" s="28"/>
      <c r="BC1237" s="28"/>
      <c r="BD1237" s="28"/>
      <c r="BE1237" s="28"/>
      <c r="BF1237" s="28"/>
      <c r="BG1237" s="28"/>
      <c r="BH1237" s="28"/>
      <c r="BI1237" s="28"/>
      <c r="BJ1237" s="28"/>
      <c r="BK1237" s="28"/>
      <c r="BL1237" s="28"/>
      <c r="BM1237" s="28"/>
    </row>
    <row r="1238" spans="5:65" ht="15"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C1238" s="16"/>
      <c r="AD1238" s="16"/>
      <c r="AE1238" s="16"/>
      <c r="AF1238" s="16"/>
      <c r="AG1238" s="16"/>
      <c r="AH1238" s="16"/>
      <c r="AI1238" s="16"/>
      <c r="AJ1238" s="16"/>
      <c r="AK1238" s="16"/>
      <c r="AL1238" s="16"/>
      <c r="AM1238" s="16"/>
      <c r="AN1238" s="16"/>
      <c r="AO1238" s="16"/>
      <c r="AP1238" s="16"/>
      <c r="AQ1238" s="16"/>
      <c r="AR1238" s="16"/>
      <c r="AS1238" s="16"/>
      <c r="AT1238" s="16"/>
      <c r="AU1238" s="16"/>
      <c r="AV1238" s="16"/>
      <c r="AW1238" s="16"/>
      <c r="AX1238" s="16"/>
      <c r="AY1238" s="16"/>
      <c r="AZ1238" s="28"/>
      <c r="BA1238" s="28"/>
      <c r="BB1238" s="28"/>
      <c r="BC1238" s="28"/>
      <c r="BD1238" s="28"/>
      <c r="BE1238" s="28"/>
      <c r="BF1238" s="28"/>
      <c r="BG1238" s="28"/>
      <c r="BH1238" s="28"/>
      <c r="BI1238" s="28"/>
      <c r="BJ1238" s="28"/>
      <c r="BK1238" s="28"/>
      <c r="BL1238" s="28"/>
      <c r="BM1238" s="28"/>
    </row>
    <row r="1239" spans="5:65" ht="15"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  <c r="AC1239" s="16"/>
      <c r="AD1239" s="16"/>
      <c r="AE1239" s="16"/>
      <c r="AF1239" s="16"/>
      <c r="AG1239" s="16"/>
      <c r="AH1239" s="16"/>
      <c r="AI1239" s="16"/>
      <c r="AJ1239" s="16"/>
      <c r="AK1239" s="16"/>
      <c r="AL1239" s="16"/>
      <c r="AM1239" s="16"/>
      <c r="AN1239" s="16"/>
      <c r="AO1239" s="16"/>
      <c r="AP1239" s="16"/>
      <c r="AQ1239" s="16"/>
      <c r="AR1239" s="16"/>
      <c r="AS1239" s="16"/>
      <c r="AT1239" s="16"/>
      <c r="AU1239" s="16"/>
      <c r="AV1239" s="16"/>
      <c r="AW1239" s="16"/>
      <c r="AX1239" s="16"/>
      <c r="AY1239" s="16"/>
      <c r="AZ1239" s="28"/>
      <c r="BA1239" s="28"/>
      <c r="BB1239" s="28"/>
      <c r="BC1239" s="28"/>
      <c r="BD1239" s="28"/>
      <c r="BE1239" s="28"/>
      <c r="BF1239" s="28"/>
      <c r="BG1239" s="28"/>
      <c r="BH1239" s="28"/>
      <c r="BI1239" s="28"/>
      <c r="BJ1239" s="28"/>
      <c r="BK1239" s="28"/>
      <c r="BL1239" s="28"/>
      <c r="BM1239" s="28"/>
    </row>
    <row r="1240" spans="5:65" ht="15"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AC1240" s="16"/>
      <c r="AD1240" s="16"/>
      <c r="AE1240" s="16"/>
      <c r="AF1240" s="16"/>
      <c r="AG1240" s="16"/>
      <c r="AH1240" s="16"/>
      <c r="AI1240" s="16"/>
      <c r="AJ1240" s="16"/>
      <c r="AK1240" s="16"/>
      <c r="AL1240" s="16"/>
      <c r="AM1240" s="16"/>
      <c r="AN1240" s="16"/>
      <c r="AO1240" s="16"/>
      <c r="AP1240" s="16"/>
      <c r="AQ1240" s="16"/>
      <c r="AR1240" s="16"/>
      <c r="AS1240" s="16"/>
      <c r="AT1240" s="16"/>
      <c r="AU1240" s="16"/>
      <c r="AV1240" s="16"/>
      <c r="AW1240" s="16"/>
      <c r="AX1240" s="16"/>
      <c r="AY1240" s="16"/>
      <c r="AZ1240" s="28"/>
      <c r="BA1240" s="28"/>
      <c r="BB1240" s="28"/>
      <c r="BC1240" s="28"/>
      <c r="BD1240" s="28"/>
      <c r="BE1240" s="28"/>
      <c r="BF1240" s="28"/>
      <c r="BG1240" s="28"/>
      <c r="BH1240" s="28"/>
      <c r="BI1240" s="28"/>
      <c r="BJ1240" s="28"/>
      <c r="BK1240" s="28"/>
      <c r="BL1240" s="28"/>
      <c r="BM1240" s="28"/>
    </row>
    <row r="1241" spans="5:65" ht="15"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AC1241" s="16"/>
      <c r="AD1241" s="16"/>
      <c r="AE1241" s="16"/>
      <c r="AF1241" s="16"/>
      <c r="AG1241" s="16"/>
      <c r="AH1241" s="16"/>
      <c r="AI1241" s="16"/>
      <c r="AJ1241" s="16"/>
      <c r="AK1241" s="16"/>
      <c r="AL1241" s="16"/>
      <c r="AM1241" s="16"/>
      <c r="AN1241" s="16"/>
      <c r="AO1241" s="16"/>
      <c r="AP1241" s="16"/>
      <c r="AQ1241" s="16"/>
      <c r="AR1241" s="16"/>
      <c r="AS1241" s="16"/>
      <c r="AT1241" s="16"/>
      <c r="AU1241" s="16"/>
      <c r="AV1241" s="16"/>
      <c r="AW1241" s="16"/>
      <c r="AX1241" s="16"/>
      <c r="AY1241" s="16"/>
      <c r="AZ1241" s="28"/>
      <c r="BA1241" s="28"/>
      <c r="BB1241" s="28"/>
      <c r="BC1241" s="28"/>
      <c r="BD1241" s="28"/>
      <c r="BE1241" s="28"/>
      <c r="BF1241" s="28"/>
      <c r="BG1241" s="28"/>
      <c r="BH1241" s="28"/>
      <c r="BI1241" s="28"/>
      <c r="BJ1241" s="28"/>
      <c r="BK1241" s="28"/>
      <c r="BL1241" s="28"/>
      <c r="BM1241" s="28"/>
    </row>
    <row r="1242" spans="5:65" ht="15"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AC1242" s="16"/>
      <c r="AD1242" s="16"/>
      <c r="AE1242" s="16"/>
      <c r="AF1242" s="16"/>
      <c r="AG1242" s="16"/>
      <c r="AH1242" s="16"/>
      <c r="AI1242" s="16"/>
      <c r="AJ1242" s="16"/>
      <c r="AK1242" s="16"/>
      <c r="AL1242" s="16"/>
      <c r="AM1242" s="16"/>
      <c r="AN1242" s="16"/>
      <c r="AO1242" s="16"/>
      <c r="AP1242" s="16"/>
      <c r="AQ1242" s="16"/>
      <c r="AR1242" s="16"/>
      <c r="AS1242" s="16"/>
      <c r="AT1242" s="16"/>
      <c r="AU1242" s="16"/>
      <c r="AV1242" s="16"/>
      <c r="AW1242" s="16"/>
      <c r="AX1242" s="16"/>
      <c r="AY1242" s="16"/>
      <c r="AZ1242" s="28"/>
      <c r="BA1242" s="28"/>
      <c r="BB1242" s="28"/>
      <c r="BC1242" s="28"/>
      <c r="BD1242" s="28"/>
      <c r="BE1242" s="28"/>
      <c r="BF1242" s="28"/>
      <c r="BG1242" s="28"/>
      <c r="BH1242" s="28"/>
      <c r="BI1242" s="28"/>
      <c r="BJ1242" s="28"/>
      <c r="BK1242" s="28"/>
      <c r="BL1242" s="28"/>
      <c r="BM1242" s="28"/>
    </row>
    <row r="1243" spans="5:65" ht="15"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6"/>
      <c r="AD1243" s="16"/>
      <c r="AE1243" s="16"/>
      <c r="AF1243" s="16"/>
      <c r="AG1243" s="16"/>
      <c r="AH1243" s="16"/>
      <c r="AI1243" s="16"/>
      <c r="AJ1243" s="16"/>
      <c r="AK1243" s="16"/>
      <c r="AL1243" s="16"/>
      <c r="AM1243" s="16"/>
      <c r="AN1243" s="16"/>
      <c r="AO1243" s="16"/>
      <c r="AP1243" s="16"/>
      <c r="AQ1243" s="16"/>
      <c r="AR1243" s="16"/>
      <c r="AS1243" s="16"/>
      <c r="AT1243" s="16"/>
      <c r="AU1243" s="16"/>
      <c r="AV1243" s="16"/>
      <c r="AW1243" s="16"/>
      <c r="AX1243" s="16"/>
      <c r="AY1243" s="16"/>
      <c r="AZ1243" s="28"/>
      <c r="BA1243" s="28"/>
      <c r="BB1243" s="28"/>
      <c r="BC1243" s="28"/>
      <c r="BD1243" s="28"/>
      <c r="BE1243" s="28"/>
      <c r="BF1243" s="28"/>
      <c r="BG1243" s="28"/>
      <c r="BH1243" s="28"/>
      <c r="BI1243" s="28"/>
      <c r="BJ1243" s="28"/>
      <c r="BK1243" s="28"/>
      <c r="BL1243" s="28"/>
      <c r="BM1243" s="28"/>
    </row>
    <row r="1244" spans="5:65" ht="15"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  <c r="AC1244" s="16"/>
      <c r="AD1244" s="16"/>
      <c r="AE1244" s="16"/>
      <c r="AF1244" s="16"/>
      <c r="AG1244" s="16"/>
      <c r="AH1244" s="16"/>
      <c r="AI1244" s="16"/>
      <c r="AJ1244" s="16"/>
      <c r="AK1244" s="16"/>
      <c r="AL1244" s="16"/>
      <c r="AM1244" s="16"/>
      <c r="AN1244" s="16"/>
      <c r="AO1244" s="16"/>
      <c r="AP1244" s="16"/>
      <c r="AQ1244" s="16"/>
      <c r="AR1244" s="16"/>
      <c r="AS1244" s="16"/>
      <c r="AT1244" s="16"/>
      <c r="AU1244" s="16"/>
      <c r="AV1244" s="16"/>
      <c r="AW1244" s="16"/>
      <c r="AX1244" s="16"/>
      <c r="AY1244" s="16"/>
      <c r="AZ1244" s="28"/>
      <c r="BA1244" s="28"/>
      <c r="BB1244" s="28"/>
      <c r="BC1244" s="28"/>
      <c r="BD1244" s="28"/>
      <c r="BE1244" s="28"/>
      <c r="BF1244" s="28"/>
      <c r="BG1244" s="28"/>
      <c r="BH1244" s="28"/>
      <c r="BI1244" s="28"/>
      <c r="BJ1244" s="28"/>
      <c r="BK1244" s="28"/>
      <c r="BL1244" s="28"/>
      <c r="BM1244" s="28"/>
    </row>
    <row r="1245" spans="5:65" ht="15"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  <c r="AC1245" s="16"/>
      <c r="AD1245" s="16"/>
      <c r="AE1245" s="16"/>
      <c r="AF1245" s="16"/>
      <c r="AG1245" s="16"/>
      <c r="AH1245" s="16"/>
      <c r="AI1245" s="16"/>
      <c r="AJ1245" s="16"/>
      <c r="AK1245" s="16"/>
      <c r="AL1245" s="16"/>
      <c r="AM1245" s="16"/>
      <c r="AN1245" s="16"/>
      <c r="AO1245" s="16"/>
      <c r="AP1245" s="16"/>
      <c r="AQ1245" s="16"/>
      <c r="AR1245" s="16"/>
      <c r="AS1245" s="16"/>
      <c r="AT1245" s="16"/>
      <c r="AU1245" s="16"/>
      <c r="AV1245" s="16"/>
      <c r="AW1245" s="16"/>
      <c r="AX1245" s="16"/>
      <c r="AY1245" s="16"/>
      <c r="AZ1245" s="28"/>
      <c r="BA1245" s="28"/>
      <c r="BB1245" s="28"/>
      <c r="BC1245" s="28"/>
      <c r="BD1245" s="28"/>
      <c r="BE1245" s="28"/>
      <c r="BF1245" s="28"/>
      <c r="BG1245" s="28"/>
      <c r="BH1245" s="28"/>
      <c r="BI1245" s="28"/>
      <c r="BJ1245" s="28"/>
      <c r="BK1245" s="28"/>
      <c r="BL1245" s="28"/>
      <c r="BM1245" s="28"/>
    </row>
    <row r="1246" spans="5:65" ht="15"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B1246" s="16"/>
      <c r="AC1246" s="16"/>
      <c r="AD1246" s="16"/>
      <c r="AE1246" s="16"/>
      <c r="AF1246" s="16"/>
      <c r="AG1246" s="16"/>
      <c r="AH1246" s="16"/>
      <c r="AI1246" s="16"/>
      <c r="AJ1246" s="16"/>
      <c r="AK1246" s="16"/>
      <c r="AL1246" s="16"/>
      <c r="AM1246" s="16"/>
      <c r="AN1246" s="16"/>
      <c r="AO1246" s="16"/>
      <c r="AP1246" s="16"/>
      <c r="AQ1246" s="16"/>
      <c r="AR1246" s="16"/>
      <c r="AS1246" s="16"/>
      <c r="AT1246" s="16"/>
      <c r="AU1246" s="16"/>
      <c r="AV1246" s="16"/>
      <c r="AW1246" s="16"/>
      <c r="AX1246" s="16"/>
      <c r="AY1246" s="16"/>
      <c r="AZ1246" s="28"/>
      <c r="BA1246" s="28"/>
      <c r="BB1246" s="28"/>
      <c r="BC1246" s="28"/>
      <c r="BD1246" s="28"/>
      <c r="BE1246" s="28"/>
      <c r="BF1246" s="28"/>
      <c r="BG1246" s="28"/>
      <c r="BH1246" s="28"/>
      <c r="BI1246" s="28"/>
      <c r="BJ1246" s="28"/>
      <c r="BK1246" s="28"/>
      <c r="BL1246" s="28"/>
      <c r="BM1246" s="28"/>
    </row>
    <row r="1247" spans="5:65" ht="15"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6"/>
      <c r="AC1247" s="16"/>
      <c r="AD1247" s="16"/>
      <c r="AE1247" s="16"/>
      <c r="AF1247" s="16"/>
      <c r="AG1247" s="16"/>
      <c r="AH1247" s="16"/>
      <c r="AI1247" s="16"/>
      <c r="AJ1247" s="16"/>
      <c r="AK1247" s="16"/>
      <c r="AL1247" s="16"/>
      <c r="AM1247" s="16"/>
      <c r="AN1247" s="16"/>
      <c r="AO1247" s="16"/>
      <c r="AP1247" s="16"/>
      <c r="AQ1247" s="16"/>
      <c r="AR1247" s="16"/>
      <c r="AS1247" s="16"/>
      <c r="AT1247" s="16"/>
      <c r="AU1247" s="16"/>
      <c r="AV1247" s="16"/>
      <c r="AW1247" s="16"/>
      <c r="AX1247" s="16"/>
      <c r="AY1247" s="16"/>
      <c r="AZ1247" s="28"/>
      <c r="BA1247" s="28"/>
      <c r="BB1247" s="28"/>
      <c r="BC1247" s="28"/>
      <c r="BD1247" s="28"/>
      <c r="BE1247" s="28"/>
      <c r="BF1247" s="28"/>
      <c r="BG1247" s="28"/>
      <c r="BH1247" s="28"/>
      <c r="BI1247" s="28"/>
      <c r="BJ1247" s="28"/>
      <c r="BK1247" s="28"/>
      <c r="BL1247" s="28"/>
      <c r="BM1247" s="28"/>
    </row>
    <row r="1248" spans="5:65" ht="15"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  <c r="AC1248" s="16"/>
      <c r="AD1248" s="16"/>
      <c r="AE1248" s="16"/>
      <c r="AF1248" s="16"/>
      <c r="AG1248" s="16"/>
      <c r="AH1248" s="16"/>
      <c r="AI1248" s="16"/>
      <c r="AJ1248" s="16"/>
      <c r="AK1248" s="16"/>
      <c r="AL1248" s="16"/>
      <c r="AM1248" s="16"/>
      <c r="AN1248" s="16"/>
      <c r="AO1248" s="16"/>
      <c r="AP1248" s="16"/>
      <c r="AQ1248" s="16"/>
      <c r="AR1248" s="16"/>
      <c r="AS1248" s="16"/>
      <c r="AT1248" s="16"/>
      <c r="AU1248" s="16"/>
      <c r="AV1248" s="16"/>
      <c r="AW1248" s="16"/>
      <c r="AX1248" s="16"/>
      <c r="AY1248" s="16"/>
      <c r="AZ1248" s="28"/>
      <c r="BA1248" s="28"/>
      <c r="BB1248" s="28"/>
      <c r="BC1248" s="28"/>
      <c r="BD1248" s="28"/>
      <c r="BE1248" s="28"/>
      <c r="BF1248" s="28"/>
      <c r="BG1248" s="28"/>
      <c r="BH1248" s="28"/>
      <c r="BI1248" s="28"/>
      <c r="BJ1248" s="28"/>
      <c r="BK1248" s="28"/>
      <c r="BL1248" s="28"/>
      <c r="BM1248" s="28"/>
    </row>
    <row r="1249" spans="5:65" ht="15"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B1249" s="16"/>
      <c r="AC1249" s="16"/>
      <c r="AD1249" s="16"/>
      <c r="AE1249" s="16"/>
      <c r="AF1249" s="16"/>
      <c r="AG1249" s="16"/>
      <c r="AH1249" s="16"/>
      <c r="AI1249" s="16"/>
      <c r="AJ1249" s="16"/>
      <c r="AK1249" s="16"/>
      <c r="AL1249" s="16"/>
      <c r="AM1249" s="16"/>
      <c r="AN1249" s="16"/>
      <c r="AO1249" s="16"/>
      <c r="AP1249" s="16"/>
      <c r="AQ1249" s="16"/>
      <c r="AR1249" s="16"/>
      <c r="AS1249" s="16"/>
      <c r="AT1249" s="16"/>
      <c r="AU1249" s="16"/>
      <c r="AV1249" s="16"/>
      <c r="AW1249" s="16"/>
      <c r="AX1249" s="16"/>
      <c r="AY1249" s="16"/>
      <c r="AZ1249" s="28"/>
      <c r="BA1249" s="28"/>
      <c r="BB1249" s="28"/>
      <c r="BC1249" s="28"/>
      <c r="BD1249" s="28"/>
      <c r="BE1249" s="28"/>
      <c r="BF1249" s="28"/>
      <c r="BG1249" s="28"/>
      <c r="BH1249" s="28"/>
      <c r="BI1249" s="28"/>
      <c r="BJ1249" s="28"/>
      <c r="BK1249" s="28"/>
      <c r="BL1249" s="28"/>
      <c r="BM1249" s="28"/>
    </row>
    <row r="1250" spans="5:65" ht="15"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  <c r="AD1250" s="16"/>
      <c r="AE1250" s="16"/>
      <c r="AF1250" s="16"/>
      <c r="AG1250" s="16"/>
      <c r="AH1250" s="16"/>
      <c r="AI1250" s="16"/>
      <c r="AJ1250" s="16"/>
      <c r="AK1250" s="16"/>
      <c r="AL1250" s="16"/>
      <c r="AM1250" s="16"/>
      <c r="AN1250" s="16"/>
      <c r="AO1250" s="16"/>
      <c r="AP1250" s="16"/>
      <c r="AQ1250" s="16"/>
      <c r="AR1250" s="16"/>
      <c r="AS1250" s="16"/>
      <c r="AT1250" s="16"/>
      <c r="AU1250" s="16"/>
      <c r="AV1250" s="16"/>
      <c r="AW1250" s="16"/>
      <c r="AX1250" s="16"/>
      <c r="AY1250" s="16"/>
      <c r="AZ1250" s="28"/>
      <c r="BA1250" s="28"/>
      <c r="BB1250" s="28"/>
      <c r="BC1250" s="28"/>
      <c r="BD1250" s="28"/>
      <c r="BE1250" s="28"/>
      <c r="BF1250" s="28"/>
      <c r="BG1250" s="28"/>
      <c r="BH1250" s="28"/>
      <c r="BI1250" s="28"/>
      <c r="BJ1250" s="28"/>
      <c r="BK1250" s="28"/>
      <c r="BL1250" s="28"/>
      <c r="BM1250" s="28"/>
    </row>
    <row r="1251" spans="5:65" ht="15"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  <c r="AF1251" s="16"/>
      <c r="AG1251" s="16"/>
      <c r="AH1251" s="16"/>
      <c r="AI1251" s="16"/>
      <c r="AJ1251" s="16"/>
      <c r="AK1251" s="16"/>
      <c r="AL1251" s="16"/>
      <c r="AM1251" s="16"/>
      <c r="AN1251" s="16"/>
      <c r="AO1251" s="16"/>
      <c r="AP1251" s="16"/>
      <c r="AQ1251" s="16"/>
      <c r="AR1251" s="16"/>
      <c r="AS1251" s="16"/>
      <c r="AT1251" s="16"/>
      <c r="AU1251" s="16"/>
      <c r="AV1251" s="16"/>
      <c r="AW1251" s="16"/>
      <c r="AX1251" s="16"/>
      <c r="AY1251" s="16"/>
      <c r="AZ1251" s="28"/>
      <c r="BA1251" s="28"/>
      <c r="BB1251" s="28"/>
      <c r="BC1251" s="28"/>
      <c r="BD1251" s="28"/>
      <c r="BE1251" s="28"/>
      <c r="BF1251" s="28"/>
      <c r="BG1251" s="28"/>
      <c r="BH1251" s="28"/>
      <c r="BI1251" s="28"/>
      <c r="BJ1251" s="28"/>
      <c r="BK1251" s="28"/>
      <c r="BL1251" s="28"/>
      <c r="BM1251" s="28"/>
    </row>
    <row r="1252" spans="5:65" ht="15"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16"/>
      <c r="AG1252" s="16"/>
      <c r="AH1252" s="16"/>
      <c r="AI1252" s="16"/>
      <c r="AJ1252" s="16"/>
      <c r="AK1252" s="16"/>
      <c r="AL1252" s="16"/>
      <c r="AM1252" s="16"/>
      <c r="AN1252" s="16"/>
      <c r="AO1252" s="16"/>
      <c r="AP1252" s="16"/>
      <c r="AQ1252" s="16"/>
      <c r="AR1252" s="16"/>
      <c r="AS1252" s="16"/>
      <c r="AT1252" s="16"/>
      <c r="AU1252" s="16"/>
      <c r="AV1252" s="16"/>
      <c r="AW1252" s="16"/>
      <c r="AX1252" s="16"/>
      <c r="AY1252" s="16"/>
      <c r="AZ1252" s="28"/>
      <c r="BA1252" s="28"/>
      <c r="BB1252" s="28"/>
      <c r="BC1252" s="28"/>
      <c r="BD1252" s="28"/>
      <c r="BE1252" s="28"/>
      <c r="BF1252" s="28"/>
      <c r="BG1252" s="28"/>
      <c r="BH1252" s="28"/>
      <c r="BI1252" s="28"/>
      <c r="BJ1252" s="28"/>
      <c r="BK1252" s="28"/>
      <c r="BL1252" s="28"/>
      <c r="BM1252" s="28"/>
    </row>
    <row r="1253" spans="5:65" ht="15"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  <c r="AF1253" s="16"/>
      <c r="AG1253" s="16"/>
      <c r="AH1253" s="16"/>
      <c r="AI1253" s="16"/>
      <c r="AJ1253" s="16"/>
      <c r="AK1253" s="16"/>
      <c r="AL1253" s="16"/>
      <c r="AM1253" s="16"/>
      <c r="AN1253" s="16"/>
      <c r="AO1253" s="16"/>
      <c r="AP1253" s="16"/>
      <c r="AQ1253" s="16"/>
      <c r="AR1253" s="16"/>
      <c r="AS1253" s="16"/>
      <c r="AT1253" s="16"/>
      <c r="AU1253" s="16"/>
      <c r="AV1253" s="16"/>
      <c r="AW1253" s="16"/>
      <c r="AX1253" s="16"/>
      <c r="AY1253" s="16"/>
      <c r="AZ1253" s="28"/>
      <c r="BA1253" s="28"/>
      <c r="BB1253" s="28"/>
      <c r="BC1253" s="28"/>
      <c r="BD1253" s="28"/>
      <c r="BE1253" s="28"/>
      <c r="BF1253" s="28"/>
      <c r="BG1253" s="28"/>
      <c r="BH1253" s="28"/>
      <c r="BI1253" s="28"/>
      <c r="BJ1253" s="28"/>
      <c r="BK1253" s="28"/>
      <c r="BL1253" s="28"/>
      <c r="BM1253" s="28"/>
    </row>
    <row r="1254" spans="5:65" ht="15"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16"/>
      <c r="AG1254" s="16"/>
      <c r="AH1254" s="16"/>
      <c r="AI1254" s="16"/>
      <c r="AJ1254" s="16"/>
      <c r="AK1254" s="16"/>
      <c r="AL1254" s="16"/>
      <c r="AM1254" s="16"/>
      <c r="AN1254" s="16"/>
      <c r="AO1254" s="16"/>
      <c r="AP1254" s="16"/>
      <c r="AQ1254" s="16"/>
      <c r="AR1254" s="16"/>
      <c r="AS1254" s="16"/>
      <c r="AT1254" s="16"/>
      <c r="AU1254" s="16"/>
      <c r="AV1254" s="16"/>
      <c r="AW1254" s="16"/>
      <c r="AX1254" s="16"/>
      <c r="AY1254" s="16"/>
      <c r="AZ1254" s="28"/>
      <c r="BA1254" s="28"/>
      <c r="BB1254" s="28"/>
      <c r="BC1254" s="28"/>
      <c r="BD1254" s="28"/>
      <c r="BE1254" s="28"/>
      <c r="BF1254" s="28"/>
      <c r="BG1254" s="28"/>
      <c r="BH1254" s="28"/>
      <c r="BI1254" s="28"/>
      <c r="BJ1254" s="28"/>
      <c r="BK1254" s="28"/>
      <c r="BL1254" s="28"/>
      <c r="BM1254" s="28"/>
    </row>
    <row r="1255" spans="5:65" ht="15"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6"/>
      <c r="AD1255" s="16"/>
      <c r="AE1255" s="16"/>
      <c r="AF1255" s="16"/>
      <c r="AG1255" s="16"/>
      <c r="AH1255" s="16"/>
      <c r="AI1255" s="16"/>
      <c r="AJ1255" s="16"/>
      <c r="AK1255" s="16"/>
      <c r="AL1255" s="16"/>
      <c r="AM1255" s="16"/>
      <c r="AN1255" s="16"/>
      <c r="AO1255" s="16"/>
      <c r="AP1255" s="16"/>
      <c r="AQ1255" s="16"/>
      <c r="AR1255" s="16"/>
      <c r="AS1255" s="16"/>
      <c r="AT1255" s="16"/>
      <c r="AU1255" s="16"/>
      <c r="AV1255" s="16"/>
      <c r="AW1255" s="16"/>
      <c r="AX1255" s="16"/>
      <c r="AY1255" s="16"/>
      <c r="AZ1255" s="28"/>
      <c r="BA1255" s="28"/>
      <c r="BB1255" s="28"/>
      <c r="BC1255" s="28"/>
      <c r="BD1255" s="28"/>
      <c r="BE1255" s="28"/>
      <c r="BF1255" s="28"/>
      <c r="BG1255" s="28"/>
      <c r="BH1255" s="28"/>
      <c r="BI1255" s="28"/>
      <c r="BJ1255" s="28"/>
      <c r="BK1255" s="28"/>
      <c r="BL1255" s="28"/>
      <c r="BM1255" s="28"/>
    </row>
    <row r="1256" spans="5:65" ht="15"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  <c r="AD1256" s="16"/>
      <c r="AE1256" s="16"/>
      <c r="AF1256" s="16"/>
      <c r="AG1256" s="16"/>
      <c r="AH1256" s="16"/>
      <c r="AI1256" s="16"/>
      <c r="AJ1256" s="16"/>
      <c r="AK1256" s="16"/>
      <c r="AL1256" s="16"/>
      <c r="AM1256" s="16"/>
      <c r="AN1256" s="16"/>
      <c r="AO1256" s="16"/>
      <c r="AP1256" s="16"/>
      <c r="AQ1256" s="16"/>
      <c r="AR1256" s="16"/>
      <c r="AS1256" s="16"/>
      <c r="AT1256" s="16"/>
      <c r="AU1256" s="16"/>
      <c r="AV1256" s="16"/>
      <c r="AW1256" s="16"/>
      <c r="AX1256" s="16"/>
      <c r="AY1256" s="16"/>
      <c r="AZ1256" s="28"/>
      <c r="BA1256" s="28"/>
      <c r="BB1256" s="28"/>
      <c r="BC1256" s="28"/>
      <c r="BD1256" s="28"/>
      <c r="BE1256" s="28"/>
      <c r="BF1256" s="28"/>
      <c r="BG1256" s="28"/>
      <c r="BH1256" s="28"/>
      <c r="BI1256" s="28"/>
      <c r="BJ1256" s="28"/>
      <c r="BK1256" s="28"/>
      <c r="BL1256" s="28"/>
      <c r="BM1256" s="28"/>
    </row>
    <row r="1257" spans="5:65" ht="15"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  <c r="AD1257" s="16"/>
      <c r="AE1257" s="16"/>
      <c r="AF1257" s="16"/>
      <c r="AG1257" s="16"/>
      <c r="AH1257" s="16"/>
      <c r="AI1257" s="16"/>
      <c r="AJ1257" s="16"/>
      <c r="AK1257" s="16"/>
      <c r="AL1257" s="16"/>
      <c r="AM1257" s="16"/>
      <c r="AN1257" s="16"/>
      <c r="AO1257" s="16"/>
      <c r="AP1257" s="16"/>
      <c r="AQ1257" s="16"/>
      <c r="AR1257" s="16"/>
      <c r="AS1257" s="16"/>
      <c r="AT1257" s="16"/>
      <c r="AU1257" s="16"/>
      <c r="AV1257" s="16"/>
      <c r="AW1257" s="16"/>
      <c r="AX1257" s="16"/>
      <c r="AY1257" s="16"/>
      <c r="AZ1257" s="28"/>
      <c r="BA1257" s="28"/>
      <c r="BB1257" s="28"/>
      <c r="BC1257" s="28"/>
      <c r="BD1257" s="28"/>
      <c r="BE1257" s="28"/>
      <c r="BF1257" s="28"/>
      <c r="BG1257" s="28"/>
      <c r="BH1257" s="28"/>
      <c r="BI1257" s="28"/>
      <c r="BJ1257" s="28"/>
      <c r="BK1257" s="28"/>
      <c r="BL1257" s="28"/>
      <c r="BM1257" s="28"/>
    </row>
    <row r="1258" spans="5:65" ht="15"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  <c r="AD1258" s="16"/>
      <c r="AE1258" s="16"/>
      <c r="AF1258" s="16"/>
      <c r="AG1258" s="16"/>
      <c r="AH1258" s="16"/>
      <c r="AI1258" s="16"/>
      <c r="AJ1258" s="16"/>
      <c r="AK1258" s="16"/>
      <c r="AL1258" s="16"/>
      <c r="AM1258" s="16"/>
      <c r="AN1258" s="16"/>
      <c r="AO1258" s="16"/>
      <c r="AP1258" s="16"/>
      <c r="AQ1258" s="16"/>
      <c r="AR1258" s="16"/>
      <c r="AS1258" s="16"/>
      <c r="AT1258" s="16"/>
      <c r="AU1258" s="16"/>
      <c r="AV1258" s="16"/>
      <c r="AW1258" s="16"/>
      <c r="AX1258" s="16"/>
      <c r="AY1258" s="16"/>
      <c r="AZ1258" s="28"/>
      <c r="BA1258" s="28"/>
      <c r="BB1258" s="28"/>
      <c r="BC1258" s="28"/>
      <c r="BD1258" s="28"/>
      <c r="BE1258" s="28"/>
      <c r="BF1258" s="28"/>
      <c r="BG1258" s="28"/>
      <c r="BH1258" s="28"/>
      <c r="BI1258" s="28"/>
      <c r="BJ1258" s="28"/>
      <c r="BK1258" s="28"/>
      <c r="BL1258" s="28"/>
      <c r="BM1258" s="28"/>
    </row>
    <row r="1259" spans="5:65" ht="15"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  <c r="AD1259" s="16"/>
      <c r="AE1259" s="16"/>
      <c r="AF1259" s="16"/>
      <c r="AG1259" s="16"/>
      <c r="AH1259" s="16"/>
      <c r="AI1259" s="16"/>
      <c r="AJ1259" s="16"/>
      <c r="AK1259" s="16"/>
      <c r="AL1259" s="16"/>
      <c r="AM1259" s="16"/>
      <c r="AN1259" s="16"/>
      <c r="AO1259" s="16"/>
      <c r="AP1259" s="16"/>
      <c r="AQ1259" s="16"/>
      <c r="AR1259" s="16"/>
      <c r="AS1259" s="16"/>
      <c r="AT1259" s="16"/>
      <c r="AU1259" s="16"/>
      <c r="AV1259" s="16"/>
      <c r="AW1259" s="16"/>
      <c r="AX1259" s="16"/>
      <c r="AY1259" s="16"/>
      <c r="AZ1259" s="28"/>
      <c r="BA1259" s="28"/>
      <c r="BB1259" s="28"/>
      <c r="BC1259" s="28"/>
      <c r="BD1259" s="28"/>
      <c r="BE1259" s="28"/>
      <c r="BF1259" s="28"/>
      <c r="BG1259" s="28"/>
      <c r="BH1259" s="28"/>
      <c r="BI1259" s="28"/>
      <c r="BJ1259" s="28"/>
      <c r="BK1259" s="28"/>
      <c r="BL1259" s="28"/>
      <c r="BM1259" s="28"/>
    </row>
    <row r="1260" spans="5:65" ht="15"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6"/>
      <c r="AE1260" s="16"/>
      <c r="AF1260" s="16"/>
      <c r="AG1260" s="16"/>
      <c r="AH1260" s="16"/>
      <c r="AI1260" s="16"/>
      <c r="AJ1260" s="16"/>
      <c r="AK1260" s="16"/>
      <c r="AL1260" s="16"/>
      <c r="AM1260" s="16"/>
      <c r="AN1260" s="16"/>
      <c r="AO1260" s="16"/>
      <c r="AP1260" s="16"/>
      <c r="AQ1260" s="16"/>
      <c r="AR1260" s="16"/>
      <c r="AS1260" s="16"/>
      <c r="AT1260" s="16"/>
      <c r="AU1260" s="16"/>
      <c r="AV1260" s="16"/>
      <c r="AW1260" s="16"/>
      <c r="AX1260" s="16"/>
      <c r="AY1260" s="16"/>
      <c r="AZ1260" s="28"/>
      <c r="BA1260" s="28"/>
      <c r="BB1260" s="28"/>
      <c r="BC1260" s="28"/>
      <c r="BD1260" s="28"/>
      <c r="BE1260" s="28"/>
      <c r="BF1260" s="28"/>
      <c r="BG1260" s="28"/>
      <c r="BH1260" s="28"/>
      <c r="BI1260" s="28"/>
      <c r="BJ1260" s="28"/>
      <c r="BK1260" s="28"/>
      <c r="BL1260" s="28"/>
      <c r="BM1260" s="28"/>
    </row>
    <row r="1261" spans="5:65" ht="15"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  <c r="AD1261" s="16"/>
      <c r="AE1261" s="16"/>
      <c r="AF1261" s="16"/>
      <c r="AG1261" s="16"/>
      <c r="AH1261" s="16"/>
      <c r="AI1261" s="16"/>
      <c r="AJ1261" s="16"/>
      <c r="AK1261" s="16"/>
      <c r="AL1261" s="16"/>
      <c r="AM1261" s="16"/>
      <c r="AN1261" s="16"/>
      <c r="AO1261" s="16"/>
      <c r="AP1261" s="16"/>
      <c r="AQ1261" s="16"/>
      <c r="AR1261" s="16"/>
      <c r="AS1261" s="16"/>
      <c r="AT1261" s="16"/>
      <c r="AU1261" s="16"/>
      <c r="AV1261" s="16"/>
      <c r="AW1261" s="16"/>
      <c r="AX1261" s="16"/>
      <c r="AY1261" s="16"/>
      <c r="AZ1261" s="28"/>
      <c r="BA1261" s="28"/>
      <c r="BB1261" s="28"/>
      <c r="BC1261" s="28"/>
      <c r="BD1261" s="28"/>
      <c r="BE1261" s="28"/>
      <c r="BF1261" s="28"/>
      <c r="BG1261" s="28"/>
      <c r="BH1261" s="28"/>
      <c r="BI1261" s="28"/>
      <c r="BJ1261" s="28"/>
      <c r="BK1261" s="28"/>
      <c r="BL1261" s="28"/>
      <c r="BM1261" s="28"/>
    </row>
    <row r="1262" spans="5:65" ht="15"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  <c r="AD1262" s="16"/>
      <c r="AE1262" s="16"/>
      <c r="AF1262" s="16"/>
      <c r="AG1262" s="16"/>
      <c r="AH1262" s="16"/>
      <c r="AI1262" s="16"/>
      <c r="AJ1262" s="16"/>
      <c r="AK1262" s="16"/>
      <c r="AL1262" s="16"/>
      <c r="AM1262" s="16"/>
      <c r="AN1262" s="16"/>
      <c r="AO1262" s="16"/>
      <c r="AP1262" s="16"/>
      <c r="AQ1262" s="16"/>
      <c r="AR1262" s="16"/>
      <c r="AS1262" s="16"/>
      <c r="AT1262" s="16"/>
      <c r="AU1262" s="16"/>
      <c r="AV1262" s="16"/>
      <c r="AW1262" s="16"/>
      <c r="AX1262" s="16"/>
      <c r="AY1262" s="16"/>
      <c r="AZ1262" s="28"/>
      <c r="BA1262" s="28"/>
      <c r="BB1262" s="28"/>
      <c r="BC1262" s="28"/>
      <c r="BD1262" s="28"/>
      <c r="BE1262" s="28"/>
      <c r="BF1262" s="28"/>
      <c r="BG1262" s="28"/>
      <c r="BH1262" s="28"/>
      <c r="BI1262" s="28"/>
      <c r="BJ1262" s="28"/>
      <c r="BK1262" s="28"/>
      <c r="BL1262" s="28"/>
      <c r="BM1262" s="28"/>
    </row>
    <row r="1263" spans="5:65" ht="15"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/>
      <c r="AC1263" s="16"/>
      <c r="AD1263" s="16"/>
      <c r="AE1263" s="16"/>
      <c r="AF1263" s="16"/>
      <c r="AG1263" s="16"/>
      <c r="AH1263" s="16"/>
      <c r="AI1263" s="16"/>
      <c r="AJ1263" s="16"/>
      <c r="AK1263" s="16"/>
      <c r="AL1263" s="16"/>
      <c r="AM1263" s="16"/>
      <c r="AN1263" s="16"/>
      <c r="AO1263" s="16"/>
      <c r="AP1263" s="16"/>
      <c r="AQ1263" s="16"/>
      <c r="AR1263" s="16"/>
      <c r="AS1263" s="16"/>
      <c r="AT1263" s="16"/>
      <c r="AU1263" s="16"/>
      <c r="AV1263" s="16"/>
      <c r="AW1263" s="16"/>
      <c r="AX1263" s="16"/>
      <c r="AY1263" s="16"/>
      <c r="AZ1263" s="28"/>
      <c r="BA1263" s="28"/>
      <c r="BB1263" s="28"/>
      <c r="BC1263" s="28"/>
      <c r="BD1263" s="28"/>
      <c r="BE1263" s="28"/>
      <c r="BF1263" s="28"/>
      <c r="BG1263" s="28"/>
      <c r="BH1263" s="28"/>
      <c r="BI1263" s="28"/>
      <c r="BJ1263" s="28"/>
      <c r="BK1263" s="28"/>
      <c r="BL1263" s="28"/>
      <c r="BM1263" s="28"/>
    </row>
    <row r="1264" spans="5:65" ht="15"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  <c r="AC1264" s="16"/>
      <c r="AD1264" s="16"/>
      <c r="AE1264" s="16"/>
      <c r="AF1264" s="16"/>
      <c r="AG1264" s="16"/>
      <c r="AH1264" s="16"/>
      <c r="AI1264" s="16"/>
      <c r="AJ1264" s="16"/>
      <c r="AK1264" s="16"/>
      <c r="AL1264" s="16"/>
      <c r="AM1264" s="16"/>
      <c r="AN1264" s="16"/>
      <c r="AO1264" s="16"/>
      <c r="AP1264" s="16"/>
      <c r="AQ1264" s="16"/>
      <c r="AR1264" s="16"/>
      <c r="AS1264" s="16"/>
      <c r="AT1264" s="16"/>
      <c r="AU1264" s="16"/>
      <c r="AV1264" s="16"/>
      <c r="AW1264" s="16"/>
      <c r="AX1264" s="16"/>
      <c r="AY1264" s="16"/>
      <c r="AZ1264" s="28"/>
      <c r="BA1264" s="28"/>
      <c r="BB1264" s="28"/>
      <c r="BC1264" s="28"/>
      <c r="BD1264" s="28"/>
      <c r="BE1264" s="28"/>
      <c r="BF1264" s="28"/>
      <c r="BG1264" s="28"/>
      <c r="BH1264" s="28"/>
      <c r="BI1264" s="28"/>
      <c r="BJ1264" s="28"/>
      <c r="BK1264" s="28"/>
      <c r="BL1264" s="28"/>
      <c r="BM1264" s="28"/>
    </row>
    <row r="1265" spans="5:65" ht="15"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6"/>
      <c r="AD1265" s="16"/>
      <c r="AE1265" s="16"/>
      <c r="AF1265" s="16"/>
      <c r="AG1265" s="16"/>
      <c r="AH1265" s="16"/>
      <c r="AI1265" s="16"/>
      <c r="AJ1265" s="16"/>
      <c r="AK1265" s="16"/>
      <c r="AL1265" s="16"/>
      <c r="AM1265" s="16"/>
      <c r="AN1265" s="16"/>
      <c r="AO1265" s="16"/>
      <c r="AP1265" s="16"/>
      <c r="AQ1265" s="16"/>
      <c r="AR1265" s="16"/>
      <c r="AS1265" s="16"/>
      <c r="AT1265" s="16"/>
      <c r="AU1265" s="16"/>
      <c r="AV1265" s="16"/>
      <c r="AW1265" s="16"/>
      <c r="AX1265" s="16"/>
      <c r="AY1265" s="16"/>
      <c r="AZ1265" s="28"/>
      <c r="BA1265" s="28"/>
      <c r="BB1265" s="28"/>
      <c r="BC1265" s="28"/>
      <c r="BD1265" s="28"/>
      <c r="BE1265" s="28"/>
      <c r="BF1265" s="28"/>
      <c r="BG1265" s="28"/>
      <c r="BH1265" s="28"/>
      <c r="BI1265" s="28"/>
      <c r="BJ1265" s="28"/>
      <c r="BK1265" s="28"/>
      <c r="BL1265" s="28"/>
      <c r="BM1265" s="28"/>
    </row>
    <row r="1266" spans="5:65" ht="15"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6"/>
      <c r="AD1266" s="16"/>
      <c r="AE1266" s="16"/>
      <c r="AF1266" s="16"/>
      <c r="AG1266" s="16"/>
      <c r="AH1266" s="16"/>
      <c r="AI1266" s="16"/>
      <c r="AJ1266" s="16"/>
      <c r="AK1266" s="16"/>
      <c r="AL1266" s="16"/>
      <c r="AM1266" s="16"/>
      <c r="AN1266" s="16"/>
      <c r="AO1266" s="16"/>
      <c r="AP1266" s="16"/>
      <c r="AQ1266" s="16"/>
      <c r="AR1266" s="16"/>
      <c r="AS1266" s="16"/>
      <c r="AT1266" s="16"/>
      <c r="AU1266" s="16"/>
      <c r="AV1266" s="16"/>
      <c r="AW1266" s="16"/>
      <c r="AX1266" s="16"/>
      <c r="AY1266" s="16"/>
      <c r="AZ1266" s="28"/>
      <c r="BA1266" s="28"/>
      <c r="BB1266" s="28"/>
      <c r="BC1266" s="28"/>
      <c r="BD1266" s="28"/>
      <c r="BE1266" s="28"/>
      <c r="BF1266" s="28"/>
      <c r="BG1266" s="28"/>
      <c r="BH1266" s="28"/>
      <c r="BI1266" s="28"/>
      <c r="BJ1266" s="28"/>
      <c r="BK1266" s="28"/>
      <c r="BL1266" s="28"/>
      <c r="BM1266" s="28"/>
    </row>
    <row r="1267" spans="5:65" ht="15"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  <c r="AD1267" s="16"/>
      <c r="AE1267" s="16"/>
      <c r="AF1267" s="16"/>
      <c r="AG1267" s="16"/>
      <c r="AH1267" s="16"/>
      <c r="AI1267" s="16"/>
      <c r="AJ1267" s="16"/>
      <c r="AK1267" s="16"/>
      <c r="AL1267" s="16"/>
      <c r="AM1267" s="16"/>
      <c r="AN1267" s="16"/>
      <c r="AO1267" s="16"/>
      <c r="AP1267" s="16"/>
      <c r="AQ1267" s="16"/>
      <c r="AR1267" s="16"/>
      <c r="AS1267" s="16"/>
      <c r="AT1267" s="16"/>
      <c r="AU1267" s="16"/>
      <c r="AV1267" s="16"/>
      <c r="AW1267" s="16"/>
      <c r="AX1267" s="16"/>
      <c r="AY1267" s="16"/>
      <c r="AZ1267" s="28"/>
      <c r="BA1267" s="28"/>
      <c r="BB1267" s="28"/>
      <c r="BC1267" s="28"/>
      <c r="BD1267" s="28"/>
      <c r="BE1267" s="28"/>
      <c r="BF1267" s="28"/>
      <c r="BG1267" s="28"/>
      <c r="BH1267" s="28"/>
      <c r="BI1267" s="28"/>
      <c r="BJ1267" s="28"/>
      <c r="BK1267" s="28"/>
      <c r="BL1267" s="28"/>
      <c r="BM1267" s="28"/>
    </row>
    <row r="1268" spans="5:65" ht="15"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6"/>
      <c r="AF1268" s="16"/>
      <c r="AG1268" s="16"/>
      <c r="AH1268" s="16"/>
      <c r="AI1268" s="16"/>
      <c r="AJ1268" s="16"/>
      <c r="AK1268" s="16"/>
      <c r="AL1268" s="16"/>
      <c r="AM1268" s="16"/>
      <c r="AN1268" s="16"/>
      <c r="AO1268" s="16"/>
      <c r="AP1268" s="16"/>
      <c r="AQ1268" s="16"/>
      <c r="AR1268" s="16"/>
      <c r="AS1268" s="16"/>
      <c r="AT1268" s="16"/>
      <c r="AU1268" s="16"/>
      <c r="AV1268" s="16"/>
      <c r="AW1268" s="16"/>
      <c r="AX1268" s="16"/>
      <c r="AY1268" s="16"/>
      <c r="AZ1268" s="28"/>
      <c r="BA1268" s="28"/>
      <c r="BB1268" s="28"/>
      <c r="BC1268" s="28"/>
      <c r="BD1268" s="28"/>
      <c r="BE1268" s="28"/>
      <c r="BF1268" s="28"/>
      <c r="BG1268" s="28"/>
      <c r="BH1268" s="28"/>
      <c r="BI1268" s="28"/>
      <c r="BJ1268" s="28"/>
      <c r="BK1268" s="28"/>
      <c r="BL1268" s="28"/>
      <c r="BM1268" s="28"/>
    </row>
    <row r="1269" spans="5:65" ht="15"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  <c r="AD1269" s="16"/>
      <c r="AE1269" s="16"/>
      <c r="AF1269" s="16"/>
      <c r="AG1269" s="16"/>
      <c r="AH1269" s="16"/>
      <c r="AI1269" s="16"/>
      <c r="AJ1269" s="16"/>
      <c r="AK1269" s="16"/>
      <c r="AL1269" s="16"/>
      <c r="AM1269" s="16"/>
      <c r="AN1269" s="16"/>
      <c r="AO1269" s="16"/>
      <c r="AP1269" s="16"/>
      <c r="AQ1269" s="16"/>
      <c r="AR1269" s="16"/>
      <c r="AS1269" s="16"/>
      <c r="AT1269" s="16"/>
      <c r="AU1269" s="16"/>
      <c r="AV1269" s="16"/>
      <c r="AW1269" s="16"/>
      <c r="AX1269" s="16"/>
      <c r="AY1269" s="16"/>
      <c r="AZ1269" s="28"/>
      <c r="BA1269" s="28"/>
      <c r="BB1269" s="28"/>
      <c r="BC1269" s="28"/>
      <c r="BD1269" s="28"/>
      <c r="BE1269" s="28"/>
      <c r="BF1269" s="28"/>
      <c r="BG1269" s="28"/>
      <c r="BH1269" s="28"/>
      <c r="BI1269" s="28"/>
      <c r="BJ1269" s="28"/>
      <c r="BK1269" s="28"/>
      <c r="BL1269" s="28"/>
      <c r="BM1269" s="28"/>
    </row>
    <row r="1270" spans="5:65" ht="15"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6"/>
      <c r="AF1270" s="16"/>
      <c r="AG1270" s="16"/>
      <c r="AH1270" s="16"/>
      <c r="AI1270" s="16"/>
      <c r="AJ1270" s="16"/>
      <c r="AK1270" s="16"/>
      <c r="AL1270" s="16"/>
      <c r="AM1270" s="16"/>
      <c r="AN1270" s="16"/>
      <c r="AO1270" s="16"/>
      <c r="AP1270" s="16"/>
      <c r="AQ1270" s="16"/>
      <c r="AR1270" s="16"/>
      <c r="AS1270" s="16"/>
      <c r="AT1270" s="16"/>
      <c r="AU1270" s="16"/>
      <c r="AV1270" s="16"/>
      <c r="AW1270" s="16"/>
      <c r="AX1270" s="16"/>
      <c r="AY1270" s="16"/>
      <c r="AZ1270" s="28"/>
      <c r="BA1270" s="28"/>
      <c r="BB1270" s="28"/>
      <c r="BC1270" s="28"/>
      <c r="BD1270" s="28"/>
      <c r="BE1270" s="28"/>
      <c r="BF1270" s="28"/>
      <c r="BG1270" s="28"/>
      <c r="BH1270" s="28"/>
      <c r="BI1270" s="28"/>
      <c r="BJ1270" s="28"/>
      <c r="BK1270" s="28"/>
      <c r="BL1270" s="28"/>
      <c r="BM1270" s="28"/>
    </row>
    <row r="1271" spans="5:65" ht="15"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  <c r="AD1271" s="16"/>
      <c r="AE1271" s="16"/>
      <c r="AF1271" s="16"/>
      <c r="AG1271" s="16"/>
      <c r="AH1271" s="16"/>
      <c r="AI1271" s="16"/>
      <c r="AJ1271" s="16"/>
      <c r="AK1271" s="16"/>
      <c r="AL1271" s="16"/>
      <c r="AM1271" s="16"/>
      <c r="AN1271" s="16"/>
      <c r="AO1271" s="16"/>
      <c r="AP1271" s="16"/>
      <c r="AQ1271" s="16"/>
      <c r="AR1271" s="16"/>
      <c r="AS1271" s="16"/>
      <c r="AT1271" s="16"/>
      <c r="AU1271" s="16"/>
      <c r="AV1271" s="16"/>
      <c r="AW1271" s="16"/>
      <c r="AX1271" s="16"/>
      <c r="AY1271" s="16"/>
      <c r="AZ1271" s="28"/>
      <c r="BA1271" s="28"/>
      <c r="BB1271" s="28"/>
      <c r="BC1271" s="28"/>
      <c r="BD1271" s="28"/>
      <c r="BE1271" s="28"/>
      <c r="BF1271" s="28"/>
      <c r="BG1271" s="28"/>
      <c r="BH1271" s="28"/>
      <c r="BI1271" s="28"/>
      <c r="BJ1271" s="28"/>
      <c r="BK1271" s="28"/>
      <c r="BL1271" s="28"/>
      <c r="BM1271" s="28"/>
    </row>
    <row r="1272" spans="5:65" ht="15"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  <c r="AC1272" s="16"/>
      <c r="AD1272" s="16"/>
      <c r="AE1272" s="16"/>
      <c r="AF1272" s="16"/>
      <c r="AG1272" s="16"/>
      <c r="AH1272" s="16"/>
      <c r="AI1272" s="16"/>
      <c r="AJ1272" s="16"/>
      <c r="AK1272" s="16"/>
      <c r="AL1272" s="16"/>
      <c r="AM1272" s="16"/>
      <c r="AN1272" s="16"/>
      <c r="AO1272" s="16"/>
      <c r="AP1272" s="16"/>
      <c r="AQ1272" s="16"/>
      <c r="AR1272" s="16"/>
      <c r="AS1272" s="16"/>
      <c r="AT1272" s="16"/>
      <c r="AU1272" s="16"/>
      <c r="AV1272" s="16"/>
      <c r="AW1272" s="16"/>
      <c r="AX1272" s="16"/>
      <c r="AY1272" s="16"/>
      <c r="AZ1272" s="28"/>
      <c r="BA1272" s="28"/>
      <c r="BB1272" s="28"/>
      <c r="BC1272" s="28"/>
      <c r="BD1272" s="28"/>
      <c r="BE1272" s="28"/>
      <c r="BF1272" s="28"/>
      <c r="BG1272" s="28"/>
      <c r="BH1272" s="28"/>
      <c r="BI1272" s="28"/>
      <c r="BJ1272" s="28"/>
      <c r="BK1272" s="28"/>
      <c r="BL1272" s="28"/>
      <c r="BM1272" s="28"/>
    </row>
    <row r="1273" spans="5:65" ht="15"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  <c r="AD1273" s="16"/>
      <c r="AE1273" s="16"/>
      <c r="AF1273" s="16"/>
      <c r="AG1273" s="16"/>
      <c r="AH1273" s="16"/>
      <c r="AI1273" s="16"/>
      <c r="AJ1273" s="16"/>
      <c r="AK1273" s="16"/>
      <c r="AL1273" s="16"/>
      <c r="AM1273" s="16"/>
      <c r="AN1273" s="16"/>
      <c r="AO1273" s="16"/>
      <c r="AP1273" s="16"/>
      <c r="AQ1273" s="16"/>
      <c r="AR1273" s="16"/>
      <c r="AS1273" s="16"/>
      <c r="AT1273" s="16"/>
      <c r="AU1273" s="16"/>
      <c r="AV1273" s="16"/>
      <c r="AW1273" s="16"/>
      <c r="AX1273" s="16"/>
      <c r="AY1273" s="16"/>
      <c r="AZ1273" s="28"/>
      <c r="BA1273" s="28"/>
      <c r="BB1273" s="28"/>
      <c r="BC1273" s="28"/>
      <c r="BD1273" s="28"/>
      <c r="BE1273" s="28"/>
      <c r="BF1273" s="28"/>
      <c r="BG1273" s="28"/>
      <c r="BH1273" s="28"/>
      <c r="BI1273" s="28"/>
      <c r="BJ1273" s="28"/>
      <c r="BK1273" s="28"/>
      <c r="BL1273" s="28"/>
      <c r="BM1273" s="28"/>
    </row>
    <row r="1274" spans="5:65" ht="15"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6"/>
      <c r="AD1274" s="16"/>
      <c r="AE1274" s="16"/>
      <c r="AF1274" s="16"/>
      <c r="AG1274" s="16"/>
      <c r="AH1274" s="16"/>
      <c r="AI1274" s="16"/>
      <c r="AJ1274" s="16"/>
      <c r="AK1274" s="16"/>
      <c r="AL1274" s="16"/>
      <c r="AM1274" s="16"/>
      <c r="AN1274" s="16"/>
      <c r="AO1274" s="16"/>
      <c r="AP1274" s="16"/>
      <c r="AQ1274" s="16"/>
      <c r="AR1274" s="16"/>
      <c r="AS1274" s="16"/>
      <c r="AT1274" s="16"/>
      <c r="AU1274" s="16"/>
      <c r="AV1274" s="16"/>
      <c r="AW1274" s="16"/>
      <c r="AX1274" s="16"/>
      <c r="AY1274" s="16"/>
      <c r="AZ1274" s="28"/>
      <c r="BA1274" s="28"/>
      <c r="BB1274" s="28"/>
      <c r="BC1274" s="28"/>
      <c r="BD1274" s="28"/>
      <c r="BE1274" s="28"/>
      <c r="BF1274" s="28"/>
      <c r="BG1274" s="28"/>
      <c r="BH1274" s="28"/>
      <c r="BI1274" s="28"/>
      <c r="BJ1274" s="28"/>
      <c r="BK1274" s="28"/>
      <c r="BL1274" s="28"/>
      <c r="BM1274" s="28"/>
    </row>
    <row r="1275" spans="5:65" ht="15"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6"/>
      <c r="AE1275" s="16"/>
      <c r="AF1275" s="16"/>
      <c r="AG1275" s="16"/>
      <c r="AH1275" s="16"/>
      <c r="AI1275" s="16"/>
      <c r="AJ1275" s="16"/>
      <c r="AK1275" s="16"/>
      <c r="AL1275" s="16"/>
      <c r="AM1275" s="16"/>
      <c r="AN1275" s="16"/>
      <c r="AO1275" s="16"/>
      <c r="AP1275" s="16"/>
      <c r="AQ1275" s="16"/>
      <c r="AR1275" s="16"/>
      <c r="AS1275" s="16"/>
      <c r="AT1275" s="16"/>
      <c r="AU1275" s="16"/>
      <c r="AV1275" s="16"/>
      <c r="AW1275" s="16"/>
      <c r="AX1275" s="16"/>
      <c r="AY1275" s="16"/>
      <c r="AZ1275" s="28"/>
      <c r="BA1275" s="28"/>
      <c r="BB1275" s="28"/>
      <c r="BC1275" s="28"/>
      <c r="BD1275" s="28"/>
      <c r="BE1275" s="28"/>
      <c r="BF1275" s="28"/>
      <c r="BG1275" s="28"/>
      <c r="BH1275" s="28"/>
      <c r="BI1275" s="28"/>
      <c r="BJ1275" s="28"/>
      <c r="BK1275" s="28"/>
      <c r="BL1275" s="28"/>
      <c r="BM1275" s="28"/>
    </row>
    <row r="1276" spans="5:65" ht="15"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  <c r="AD1276" s="16"/>
      <c r="AE1276" s="16"/>
      <c r="AF1276" s="16"/>
      <c r="AG1276" s="16"/>
      <c r="AH1276" s="16"/>
      <c r="AI1276" s="16"/>
      <c r="AJ1276" s="16"/>
      <c r="AK1276" s="16"/>
      <c r="AL1276" s="16"/>
      <c r="AM1276" s="16"/>
      <c r="AN1276" s="16"/>
      <c r="AO1276" s="16"/>
      <c r="AP1276" s="16"/>
      <c r="AQ1276" s="16"/>
      <c r="AR1276" s="16"/>
      <c r="AS1276" s="16"/>
      <c r="AT1276" s="16"/>
      <c r="AU1276" s="16"/>
      <c r="AV1276" s="16"/>
      <c r="AW1276" s="16"/>
      <c r="AX1276" s="16"/>
      <c r="AY1276" s="16"/>
      <c r="AZ1276" s="28"/>
      <c r="BA1276" s="28"/>
      <c r="BB1276" s="28"/>
      <c r="BC1276" s="28"/>
      <c r="BD1276" s="28"/>
      <c r="BE1276" s="28"/>
      <c r="BF1276" s="28"/>
      <c r="BG1276" s="28"/>
      <c r="BH1276" s="28"/>
      <c r="BI1276" s="28"/>
      <c r="BJ1276" s="28"/>
      <c r="BK1276" s="28"/>
      <c r="BL1276" s="28"/>
      <c r="BM1276" s="28"/>
    </row>
    <row r="1277" spans="5:65" ht="15"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  <c r="AD1277" s="16"/>
      <c r="AE1277" s="16"/>
      <c r="AF1277" s="16"/>
      <c r="AG1277" s="16"/>
      <c r="AH1277" s="16"/>
      <c r="AI1277" s="16"/>
      <c r="AJ1277" s="16"/>
      <c r="AK1277" s="16"/>
      <c r="AL1277" s="16"/>
      <c r="AM1277" s="16"/>
      <c r="AN1277" s="16"/>
      <c r="AO1277" s="16"/>
      <c r="AP1277" s="16"/>
      <c r="AQ1277" s="16"/>
      <c r="AR1277" s="16"/>
      <c r="AS1277" s="16"/>
      <c r="AT1277" s="16"/>
      <c r="AU1277" s="16"/>
      <c r="AV1277" s="16"/>
      <c r="AW1277" s="16"/>
      <c r="AX1277" s="16"/>
      <c r="AY1277" s="16"/>
      <c r="AZ1277" s="28"/>
      <c r="BA1277" s="28"/>
      <c r="BB1277" s="28"/>
      <c r="BC1277" s="28"/>
      <c r="BD1277" s="28"/>
      <c r="BE1277" s="28"/>
      <c r="BF1277" s="28"/>
      <c r="BG1277" s="28"/>
      <c r="BH1277" s="28"/>
      <c r="BI1277" s="28"/>
      <c r="BJ1277" s="28"/>
      <c r="BK1277" s="28"/>
      <c r="BL1277" s="28"/>
      <c r="BM1277" s="28"/>
    </row>
    <row r="1278" spans="5:65" ht="15"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  <c r="AD1278" s="16"/>
      <c r="AE1278" s="16"/>
      <c r="AF1278" s="16"/>
      <c r="AG1278" s="16"/>
      <c r="AH1278" s="16"/>
      <c r="AI1278" s="16"/>
      <c r="AJ1278" s="16"/>
      <c r="AK1278" s="16"/>
      <c r="AL1278" s="16"/>
      <c r="AM1278" s="16"/>
      <c r="AN1278" s="16"/>
      <c r="AO1278" s="16"/>
      <c r="AP1278" s="16"/>
      <c r="AQ1278" s="16"/>
      <c r="AR1278" s="16"/>
      <c r="AS1278" s="16"/>
      <c r="AT1278" s="16"/>
      <c r="AU1278" s="16"/>
      <c r="AV1278" s="16"/>
      <c r="AW1278" s="16"/>
      <c r="AX1278" s="16"/>
      <c r="AY1278" s="16"/>
      <c r="AZ1278" s="28"/>
      <c r="BA1278" s="28"/>
      <c r="BB1278" s="28"/>
      <c r="BC1278" s="28"/>
      <c r="BD1278" s="28"/>
      <c r="BE1278" s="28"/>
      <c r="BF1278" s="28"/>
      <c r="BG1278" s="28"/>
      <c r="BH1278" s="28"/>
      <c r="BI1278" s="28"/>
      <c r="BJ1278" s="28"/>
      <c r="BK1278" s="28"/>
      <c r="BL1278" s="28"/>
      <c r="BM1278" s="28"/>
    </row>
    <row r="1279" spans="5:65" ht="15"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  <c r="AD1279" s="16"/>
      <c r="AE1279" s="16"/>
      <c r="AF1279" s="16"/>
      <c r="AG1279" s="16"/>
      <c r="AH1279" s="16"/>
      <c r="AI1279" s="16"/>
      <c r="AJ1279" s="16"/>
      <c r="AK1279" s="16"/>
      <c r="AL1279" s="16"/>
      <c r="AM1279" s="16"/>
      <c r="AN1279" s="16"/>
      <c r="AO1279" s="16"/>
      <c r="AP1279" s="16"/>
      <c r="AQ1279" s="16"/>
      <c r="AR1279" s="16"/>
      <c r="AS1279" s="16"/>
      <c r="AT1279" s="16"/>
      <c r="AU1279" s="16"/>
      <c r="AV1279" s="16"/>
      <c r="AW1279" s="16"/>
      <c r="AX1279" s="16"/>
      <c r="AY1279" s="16"/>
      <c r="AZ1279" s="28"/>
      <c r="BA1279" s="28"/>
      <c r="BB1279" s="28"/>
      <c r="BC1279" s="28"/>
      <c r="BD1279" s="28"/>
      <c r="BE1279" s="28"/>
      <c r="BF1279" s="28"/>
      <c r="BG1279" s="28"/>
      <c r="BH1279" s="28"/>
      <c r="BI1279" s="28"/>
      <c r="BJ1279" s="28"/>
      <c r="BK1279" s="28"/>
      <c r="BL1279" s="28"/>
      <c r="BM1279" s="28"/>
    </row>
    <row r="1280" spans="5:65" ht="15"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  <c r="AC1280" s="16"/>
      <c r="AD1280" s="16"/>
      <c r="AE1280" s="16"/>
      <c r="AF1280" s="16"/>
      <c r="AG1280" s="16"/>
      <c r="AH1280" s="16"/>
      <c r="AI1280" s="16"/>
      <c r="AJ1280" s="16"/>
      <c r="AK1280" s="16"/>
      <c r="AL1280" s="16"/>
      <c r="AM1280" s="16"/>
      <c r="AN1280" s="16"/>
      <c r="AO1280" s="16"/>
      <c r="AP1280" s="16"/>
      <c r="AQ1280" s="16"/>
      <c r="AR1280" s="16"/>
      <c r="AS1280" s="16"/>
      <c r="AT1280" s="16"/>
      <c r="AU1280" s="16"/>
      <c r="AV1280" s="16"/>
      <c r="AW1280" s="16"/>
      <c r="AX1280" s="16"/>
      <c r="AY1280" s="16"/>
      <c r="AZ1280" s="28"/>
      <c r="BA1280" s="28"/>
      <c r="BB1280" s="28"/>
      <c r="BC1280" s="28"/>
      <c r="BD1280" s="28"/>
      <c r="BE1280" s="28"/>
      <c r="BF1280" s="28"/>
      <c r="BG1280" s="28"/>
      <c r="BH1280" s="28"/>
      <c r="BI1280" s="28"/>
      <c r="BJ1280" s="28"/>
      <c r="BK1280" s="28"/>
      <c r="BL1280" s="28"/>
      <c r="BM1280" s="28"/>
    </row>
    <row r="1281" spans="5:65" ht="15"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6"/>
      <c r="AC1281" s="16"/>
      <c r="AD1281" s="16"/>
      <c r="AE1281" s="16"/>
      <c r="AF1281" s="16"/>
      <c r="AG1281" s="16"/>
      <c r="AH1281" s="16"/>
      <c r="AI1281" s="16"/>
      <c r="AJ1281" s="16"/>
      <c r="AK1281" s="16"/>
      <c r="AL1281" s="16"/>
      <c r="AM1281" s="16"/>
      <c r="AN1281" s="16"/>
      <c r="AO1281" s="16"/>
      <c r="AP1281" s="16"/>
      <c r="AQ1281" s="16"/>
      <c r="AR1281" s="16"/>
      <c r="AS1281" s="16"/>
      <c r="AT1281" s="16"/>
      <c r="AU1281" s="16"/>
      <c r="AV1281" s="16"/>
      <c r="AW1281" s="16"/>
      <c r="AX1281" s="16"/>
      <c r="AY1281" s="16"/>
      <c r="AZ1281" s="28"/>
      <c r="BA1281" s="28"/>
      <c r="BB1281" s="28"/>
      <c r="BC1281" s="28"/>
      <c r="BD1281" s="28"/>
      <c r="BE1281" s="28"/>
      <c r="BF1281" s="28"/>
      <c r="BG1281" s="28"/>
      <c r="BH1281" s="28"/>
      <c r="BI1281" s="28"/>
      <c r="BJ1281" s="28"/>
      <c r="BK1281" s="28"/>
      <c r="BL1281" s="28"/>
      <c r="BM1281" s="28"/>
    </row>
    <row r="1282" spans="5:65" ht="15"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6"/>
      <c r="AC1282" s="16"/>
      <c r="AD1282" s="16"/>
      <c r="AE1282" s="16"/>
      <c r="AF1282" s="16"/>
      <c r="AG1282" s="16"/>
      <c r="AH1282" s="16"/>
      <c r="AI1282" s="16"/>
      <c r="AJ1282" s="16"/>
      <c r="AK1282" s="16"/>
      <c r="AL1282" s="16"/>
      <c r="AM1282" s="16"/>
      <c r="AN1282" s="16"/>
      <c r="AO1282" s="16"/>
      <c r="AP1282" s="16"/>
      <c r="AQ1282" s="16"/>
      <c r="AR1282" s="16"/>
      <c r="AS1282" s="16"/>
      <c r="AT1282" s="16"/>
      <c r="AU1282" s="16"/>
      <c r="AV1282" s="16"/>
      <c r="AW1282" s="16"/>
      <c r="AX1282" s="16"/>
      <c r="AY1282" s="16"/>
      <c r="AZ1282" s="28"/>
      <c r="BA1282" s="28"/>
      <c r="BB1282" s="28"/>
      <c r="BC1282" s="28"/>
      <c r="BD1282" s="28"/>
      <c r="BE1282" s="28"/>
      <c r="BF1282" s="28"/>
      <c r="BG1282" s="28"/>
      <c r="BH1282" s="28"/>
      <c r="BI1282" s="28"/>
      <c r="BJ1282" s="28"/>
      <c r="BK1282" s="28"/>
      <c r="BL1282" s="28"/>
      <c r="BM1282" s="28"/>
    </row>
    <row r="1283" spans="5:65" ht="15"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6"/>
      <c r="AC1283" s="16"/>
      <c r="AD1283" s="16"/>
      <c r="AE1283" s="16"/>
      <c r="AF1283" s="16"/>
      <c r="AG1283" s="16"/>
      <c r="AH1283" s="16"/>
      <c r="AI1283" s="16"/>
      <c r="AJ1283" s="16"/>
      <c r="AK1283" s="16"/>
      <c r="AL1283" s="16"/>
      <c r="AM1283" s="16"/>
      <c r="AN1283" s="16"/>
      <c r="AO1283" s="16"/>
      <c r="AP1283" s="16"/>
      <c r="AQ1283" s="16"/>
      <c r="AR1283" s="16"/>
      <c r="AS1283" s="16"/>
      <c r="AT1283" s="16"/>
      <c r="AU1283" s="16"/>
      <c r="AV1283" s="16"/>
      <c r="AW1283" s="16"/>
      <c r="AX1283" s="16"/>
      <c r="AY1283" s="16"/>
      <c r="AZ1283" s="28"/>
      <c r="BA1283" s="28"/>
      <c r="BB1283" s="28"/>
      <c r="BC1283" s="28"/>
      <c r="BD1283" s="28"/>
      <c r="BE1283" s="28"/>
      <c r="BF1283" s="28"/>
      <c r="BG1283" s="28"/>
      <c r="BH1283" s="28"/>
      <c r="BI1283" s="28"/>
      <c r="BJ1283" s="28"/>
      <c r="BK1283" s="28"/>
      <c r="BL1283" s="28"/>
      <c r="BM1283" s="28"/>
    </row>
    <row r="1284" spans="5:65" ht="15"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6"/>
      <c r="AD1284" s="16"/>
      <c r="AE1284" s="16"/>
      <c r="AF1284" s="16"/>
      <c r="AG1284" s="16"/>
      <c r="AH1284" s="16"/>
      <c r="AI1284" s="16"/>
      <c r="AJ1284" s="16"/>
      <c r="AK1284" s="16"/>
      <c r="AL1284" s="16"/>
      <c r="AM1284" s="16"/>
      <c r="AN1284" s="16"/>
      <c r="AO1284" s="16"/>
      <c r="AP1284" s="16"/>
      <c r="AQ1284" s="16"/>
      <c r="AR1284" s="16"/>
      <c r="AS1284" s="16"/>
      <c r="AT1284" s="16"/>
      <c r="AU1284" s="16"/>
      <c r="AV1284" s="16"/>
      <c r="AW1284" s="16"/>
      <c r="AX1284" s="16"/>
      <c r="AY1284" s="16"/>
      <c r="AZ1284" s="28"/>
      <c r="BA1284" s="28"/>
      <c r="BB1284" s="28"/>
      <c r="BC1284" s="28"/>
      <c r="BD1284" s="28"/>
      <c r="BE1284" s="28"/>
      <c r="BF1284" s="28"/>
      <c r="BG1284" s="28"/>
      <c r="BH1284" s="28"/>
      <c r="BI1284" s="28"/>
      <c r="BJ1284" s="28"/>
      <c r="BK1284" s="28"/>
      <c r="BL1284" s="28"/>
      <c r="BM1284" s="28"/>
    </row>
    <row r="1285" spans="5:65" ht="15"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6"/>
      <c r="AD1285" s="16"/>
      <c r="AE1285" s="16"/>
      <c r="AF1285" s="16"/>
      <c r="AG1285" s="16"/>
      <c r="AH1285" s="16"/>
      <c r="AI1285" s="16"/>
      <c r="AJ1285" s="16"/>
      <c r="AK1285" s="16"/>
      <c r="AL1285" s="16"/>
      <c r="AM1285" s="16"/>
      <c r="AN1285" s="16"/>
      <c r="AO1285" s="16"/>
      <c r="AP1285" s="16"/>
      <c r="AQ1285" s="16"/>
      <c r="AR1285" s="16"/>
      <c r="AS1285" s="16"/>
      <c r="AT1285" s="16"/>
      <c r="AU1285" s="16"/>
      <c r="AV1285" s="16"/>
      <c r="AW1285" s="16"/>
      <c r="AX1285" s="16"/>
      <c r="AY1285" s="16"/>
      <c r="AZ1285" s="28"/>
      <c r="BA1285" s="28"/>
      <c r="BB1285" s="28"/>
      <c r="BC1285" s="28"/>
      <c r="BD1285" s="28"/>
      <c r="BE1285" s="28"/>
      <c r="BF1285" s="28"/>
      <c r="BG1285" s="28"/>
      <c r="BH1285" s="28"/>
      <c r="BI1285" s="28"/>
      <c r="BJ1285" s="28"/>
      <c r="BK1285" s="28"/>
      <c r="BL1285" s="28"/>
      <c r="BM1285" s="28"/>
    </row>
    <row r="1286" spans="5:65" ht="15"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6"/>
      <c r="AD1286" s="16"/>
      <c r="AE1286" s="16"/>
      <c r="AF1286" s="16"/>
      <c r="AG1286" s="16"/>
      <c r="AH1286" s="16"/>
      <c r="AI1286" s="16"/>
      <c r="AJ1286" s="16"/>
      <c r="AK1286" s="16"/>
      <c r="AL1286" s="16"/>
      <c r="AM1286" s="16"/>
      <c r="AN1286" s="16"/>
      <c r="AO1286" s="16"/>
      <c r="AP1286" s="16"/>
      <c r="AQ1286" s="16"/>
      <c r="AR1286" s="16"/>
      <c r="AS1286" s="16"/>
      <c r="AT1286" s="16"/>
      <c r="AU1286" s="16"/>
      <c r="AV1286" s="16"/>
      <c r="AW1286" s="16"/>
      <c r="AX1286" s="16"/>
      <c r="AY1286" s="16"/>
      <c r="AZ1286" s="28"/>
      <c r="BA1286" s="28"/>
      <c r="BB1286" s="28"/>
      <c r="BC1286" s="28"/>
      <c r="BD1286" s="28"/>
      <c r="BE1286" s="28"/>
      <c r="BF1286" s="28"/>
      <c r="BG1286" s="28"/>
      <c r="BH1286" s="28"/>
      <c r="BI1286" s="28"/>
      <c r="BJ1286" s="28"/>
      <c r="BK1286" s="28"/>
      <c r="BL1286" s="28"/>
      <c r="BM1286" s="28"/>
    </row>
    <row r="1287" spans="5:65" ht="15"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6"/>
      <c r="AC1287" s="16"/>
      <c r="AD1287" s="16"/>
      <c r="AE1287" s="16"/>
      <c r="AF1287" s="16"/>
      <c r="AG1287" s="16"/>
      <c r="AH1287" s="16"/>
      <c r="AI1287" s="16"/>
      <c r="AJ1287" s="16"/>
      <c r="AK1287" s="16"/>
      <c r="AL1287" s="16"/>
      <c r="AM1287" s="16"/>
      <c r="AN1287" s="16"/>
      <c r="AO1287" s="16"/>
      <c r="AP1287" s="16"/>
      <c r="AQ1287" s="16"/>
      <c r="AR1287" s="16"/>
      <c r="AS1287" s="16"/>
      <c r="AT1287" s="16"/>
      <c r="AU1287" s="16"/>
      <c r="AV1287" s="16"/>
      <c r="AW1287" s="16"/>
      <c r="AX1287" s="16"/>
      <c r="AY1287" s="16"/>
      <c r="AZ1287" s="28"/>
      <c r="BA1287" s="28"/>
      <c r="BB1287" s="28"/>
      <c r="BC1287" s="28"/>
      <c r="BD1287" s="28"/>
      <c r="BE1287" s="28"/>
      <c r="BF1287" s="28"/>
      <c r="BG1287" s="28"/>
      <c r="BH1287" s="28"/>
      <c r="BI1287" s="28"/>
      <c r="BJ1287" s="28"/>
      <c r="BK1287" s="28"/>
      <c r="BL1287" s="28"/>
      <c r="BM1287" s="28"/>
    </row>
    <row r="1288" spans="5:65" ht="15"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6"/>
      <c r="AD1288" s="16"/>
      <c r="AE1288" s="16"/>
      <c r="AF1288" s="16"/>
      <c r="AG1288" s="16"/>
      <c r="AH1288" s="16"/>
      <c r="AI1288" s="16"/>
      <c r="AJ1288" s="16"/>
      <c r="AK1288" s="16"/>
      <c r="AL1288" s="16"/>
      <c r="AM1288" s="16"/>
      <c r="AN1288" s="16"/>
      <c r="AO1288" s="16"/>
      <c r="AP1288" s="16"/>
      <c r="AQ1288" s="16"/>
      <c r="AR1288" s="16"/>
      <c r="AS1288" s="16"/>
      <c r="AT1288" s="16"/>
      <c r="AU1288" s="16"/>
      <c r="AV1288" s="16"/>
      <c r="AW1288" s="16"/>
      <c r="AX1288" s="16"/>
      <c r="AY1288" s="16"/>
      <c r="AZ1288" s="28"/>
      <c r="BA1288" s="28"/>
      <c r="BB1288" s="28"/>
      <c r="BC1288" s="28"/>
      <c r="BD1288" s="28"/>
      <c r="BE1288" s="28"/>
      <c r="BF1288" s="28"/>
      <c r="BG1288" s="28"/>
      <c r="BH1288" s="28"/>
      <c r="BI1288" s="28"/>
      <c r="BJ1288" s="28"/>
      <c r="BK1288" s="28"/>
      <c r="BL1288" s="28"/>
      <c r="BM1288" s="28"/>
    </row>
    <row r="1289" spans="5:65" ht="15"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C1289" s="16"/>
      <c r="AD1289" s="16"/>
      <c r="AE1289" s="16"/>
      <c r="AF1289" s="16"/>
      <c r="AG1289" s="16"/>
      <c r="AH1289" s="16"/>
      <c r="AI1289" s="16"/>
      <c r="AJ1289" s="16"/>
      <c r="AK1289" s="16"/>
      <c r="AL1289" s="16"/>
      <c r="AM1289" s="16"/>
      <c r="AN1289" s="16"/>
      <c r="AO1289" s="16"/>
      <c r="AP1289" s="16"/>
      <c r="AQ1289" s="16"/>
      <c r="AR1289" s="16"/>
      <c r="AS1289" s="16"/>
      <c r="AT1289" s="16"/>
      <c r="AU1289" s="16"/>
      <c r="AV1289" s="16"/>
      <c r="AW1289" s="16"/>
      <c r="AX1289" s="16"/>
      <c r="AY1289" s="16"/>
      <c r="AZ1289" s="28"/>
      <c r="BA1289" s="28"/>
      <c r="BB1289" s="28"/>
      <c r="BC1289" s="28"/>
      <c r="BD1289" s="28"/>
      <c r="BE1289" s="28"/>
      <c r="BF1289" s="28"/>
      <c r="BG1289" s="28"/>
      <c r="BH1289" s="28"/>
      <c r="BI1289" s="28"/>
      <c r="BJ1289" s="28"/>
      <c r="BK1289" s="28"/>
      <c r="BL1289" s="28"/>
      <c r="BM1289" s="28"/>
    </row>
    <row r="1290" spans="5:65" ht="15"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  <c r="AC1290" s="16"/>
      <c r="AD1290" s="16"/>
      <c r="AE1290" s="16"/>
      <c r="AF1290" s="16"/>
      <c r="AG1290" s="16"/>
      <c r="AH1290" s="16"/>
      <c r="AI1290" s="16"/>
      <c r="AJ1290" s="16"/>
      <c r="AK1290" s="16"/>
      <c r="AL1290" s="16"/>
      <c r="AM1290" s="16"/>
      <c r="AN1290" s="16"/>
      <c r="AO1290" s="16"/>
      <c r="AP1290" s="16"/>
      <c r="AQ1290" s="16"/>
      <c r="AR1290" s="16"/>
      <c r="AS1290" s="16"/>
      <c r="AT1290" s="16"/>
      <c r="AU1290" s="16"/>
      <c r="AV1290" s="16"/>
      <c r="AW1290" s="16"/>
      <c r="AX1290" s="16"/>
      <c r="AY1290" s="16"/>
      <c r="AZ1290" s="28"/>
      <c r="BA1290" s="28"/>
      <c r="BB1290" s="28"/>
      <c r="BC1290" s="28"/>
      <c r="BD1290" s="28"/>
      <c r="BE1290" s="28"/>
      <c r="BF1290" s="28"/>
      <c r="BG1290" s="28"/>
      <c r="BH1290" s="28"/>
      <c r="BI1290" s="28"/>
      <c r="BJ1290" s="28"/>
      <c r="BK1290" s="28"/>
      <c r="BL1290" s="28"/>
      <c r="BM1290" s="28"/>
    </row>
    <row r="1291" spans="5:65" ht="15"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AC1291" s="16"/>
      <c r="AD1291" s="16"/>
      <c r="AE1291" s="16"/>
      <c r="AF1291" s="16"/>
      <c r="AG1291" s="16"/>
      <c r="AH1291" s="16"/>
      <c r="AI1291" s="16"/>
      <c r="AJ1291" s="16"/>
      <c r="AK1291" s="16"/>
      <c r="AL1291" s="16"/>
      <c r="AM1291" s="16"/>
      <c r="AN1291" s="16"/>
      <c r="AO1291" s="16"/>
      <c r="AP1291" s="16"/>
      <c r="AQ1291" s="16"/>
      <c r="AR1291" s="16"/>
      <c r="AS1291" s="16"/>
      <c r="AT1291" s="16"/>
      <c r="AU1291" s="16"/>
      <c r="AV1291" s="16"/>
      <c r="AW1291" s="16"/>
      <c r="AX1291" s="16"/>
      <c r="AY1291" s="16"/>
      <c r="AZ1291" s="28"/>
      <c r="BA1291" s="28"/>
      <c r="BB1291" s="28"/>
      <c r="BC1291" s="28"/>
      <c r="BD1291" s="28"/>
      <c r="BE1291" s="28"/>
      <c r="BF1291" s="28"/>
      <c r="BG1291" s="28"/>
      <c r="BH1291" s="28"/>
      <c r="BI1291" s="28"/>
      <c r="BJ1291" s="28"/>
      <c r="BK1291" s="28"/>
      <c r="BL1291" s="28"/>
      <c r="BM1291" s="28"/>
    </row>
    <row r="1292" spans="5:65" ht="15"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  <c r="AB1292" s="16"/>
      <c r="AC1292" s="16"/>
      <c r="AD1292" s="16"/>
      <c r="AE1292" s="16"/>
      <c r="AF1292" s="16"/>
      <c r="AG1292" s="16"/>
      <c r="AH1292" s="16"/>
      <c r="AI1292" s="16"/>
      <c r="AJ1292" s="16"/>
      <c r="AK1292" s="16"/>
      <c r="AL1292" s="16"/>
      <c r="AM1292" s="16"/>
      <c r="AN1292" s="16"/>
      <c r="AO1292" s="16"/>
      <c r="AP1292" s="16"/>
      <c r="AQ1292" s="16"/>
      <c r="AR1292" s="16"/>
      <c r="AS1292" s="16"/>
      <c r="AT1292" s="16"/>
      <c r="AU1292" s="16"/>
      <c r="AV1292" s="16"/>
      <c r="AW1292" s="16"/>
      <c r="AX1292" s="16"/>
      <c r="AY1292" s="16"/>
      <c r="AZ1292" s="28"/>
      <c r="BA1292" s="28"/>
      <c r="BB1292" s="28"/>
      <c r="BC1292" s="28"/>
      <c r="BD1292" s="28"/>
      <c r="BE1292" s="28"/>
      <c r="BF1292" s="28"/>
      <c r="BG1292" s="28"/>
      <c r="BH1292" s="28"/>
      <c r="BI1292" s="28"/>
      <c r="BJ1292" s="28"/>
      <c r="BK1292" s="28"/>
      <c r="BL1292" s="28"/>
      <c r="BM1292" s="28"/>
    </row>
    <row r="1293" spans="5:65" ht="15"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  <c r="AB1293" s="16"/>
      <c r="AC1293" s="16"/>
      <c r="AD1293" s="16"/>
      <c r="AE1293" s="16"/>
      <c r="AF1293" s="16"/>
      <c r="AG1293" s="16"/>
      <c r="AH1293" s="16"/>
      <c r="AI1293" s="16"/>
      <c r="AJ1293" s="16"/>
      <c r="AK1293" s="16"/>
      <c r="AL1293" s="16"/>
      <c r="AM1293" s="16"/>
      <c r="AN1293" s="16"/>
      <c r="AO1293" s="16"/>
      <c r="AP1293" s="16"/>
      <c r="AQ1293" s="16"/>
      <c r="AR1293" s="16"/>
      <c r="AS1293" s="16"/>
      <c r="AT1293" s="16"/>
      <c r="AU1293" s="16"/>
      <c r="AV1293" s="16"/>
      <c r="AW1293" s="16"/>
      <c r="AX1293" s="16"/>
      <c r="AY1293" s="16"/>
      <c r="AZ1293" s="28"/>
      <c r="BA1293" s="28"/>
      <c r="BB1293" s="28"/>
      <c r="BC1293" s="28"/>
      <c r="BD1293" s="28"/>
      <c r="BE1293" s="28"/>
      <c r="BF1293" s="28"/>
      <c r="BG1293" s="28"/>
      <c r="BH1293" s="28"/>
      <c r="BI1293" s="28"/>
      <c r="BJ1293" s="28"/>
      <c r="BK1293" s="28"/>
      <c r="BL1293" s="28"/>
      <c r="BM1293" s="28"/>
    </row>
    <row r="1294" spans="5:65" ht="15"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  <c r="AB1294" s="16"/>
      <c r="AC1294" s="16"/>
      <c r="AD1294" s="16"/>
      <c r="AE1294" s="16"/>
      <c r="AF1294" s="16"/>
      <c r="AG1294" s="16"/>
      <c r="AH1294" s="16"/>
      <c r="AI1294" s="16"/>
      <c r="AJ1294" s="16"/>
      <c r="AK1294" s="16"/>
      <c r="AL1294" s="16"/>
      <c r="AM1294" s="16"/>
      <c r="AN1294" s="16"/>
      <c r="AO1294" s="16"/>
      <c r="AP1294" s="16"/>
      <c r="AQ1294" s="16"/>
      <c r="AR1294" s="16"/>
      <c r="AS1294" s="16"/>
      <c r="AT1294" s="16"/>
      <c r="AU1294" s="16"/>
      <c r="AV1294" s="16"/>
      <c r="AW1294" s="16"/>
      <c r="AX1294" s="16"/>
      <c r="AY1294" s="16"/>
      <c r="AZ1294" s="28"/>
      <c r="BA1294" s="28"/>
      <c r="BB1294" s="28"/>
      <c r="BC1294" s="28"/>
      <c r="BD1294" s="28"/>
      <c r="BE1294" s="28"/>
      <c r="BF1294" s="28"/>
      <c r="BG1294" s="28"/>
      <c r="BH1294" s="28"/>
      <c r="BI1294" s="28"/>
      <c r="BJ1294" s="28"/>
      <c r="BK1294" s="28"/>
      <c r="BL1294" s="28"/>
      <c r="BM1294" s="28"/>
    </row>
    <row r="1295" spans="5:65" ht="15"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AC1295" s="16"/>
      <c r="AD1295" s="16"/>
      <c r="AE1295" s="16"/>
      <c r="AF1295" s="16"/>
      <c r="AG1295" s="16"/>
      <c r="AH1295" s="16"/>
      <c r="AI1295" s="16"/>
      <c r="AJ1295" s="16"/>
      <c r="AK1295" s="16"/>
      <c r="AL1295" s="16"/>
      <c r="AM1295" s="16"/>
      <c r="AN1295" s="16"/>
      <c r="AO1295" s="16"/>
      <c r="AP1295" s="16"/>
      <c r="AQ1295" s="16"/>
      <c r="AR1295" s="16"/>
      <c r="AS1295" s="16"/>
      <c r="AT1295" s="16"/>
      <c r="AU1295" s="16"/>
      <c r="AV1295" s="16"/>
      <c r="AW1295" s="16"/>
      <c r="AX1295" s="16"/>
      <c r="AY1295" s="16"/>
      <c r="AZ1295" s="28"/>
      <c r="BA1295" s="28"/>
      <c r="BB1295" s="28"/>
      <c r="BC1295" s="28"/>
      <c r="BD1295" s="28"/>
      <c r="BE1295" s="28"/>
      <c r="BF1295" s="28"/>
      <c r="BG1295" s="28"/>
      <c r="BH1295" s="28"/>
      <c r="BI1295" s="28"/>
      <c r="BJ1295" s="28"/>
      <c r="BK1295" s="28"/>
      <c r="BL1295" s="28"/>
      <c r="BM1295" s="28"/>
    </row>
    <row r="1296" spans="5:65" ht="15"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B1296" s="16"/>
      <c r="AC1296" s="16"/>
      <c r="AD1296" s="16"/>
      <c r="AE1296" s="16"/>
      <c r="AF1296" s="16"/>
      <c r="AG1296" s="16"/>
      <c r="AH1296" s="16"/>
      <c r="AI1296" s="16"/>
      <c r="AJ1296" s="16"/>
      <c r="AK1296" s="16"/>
      <c r="AL1296" s="16"/>
      <c r="AM1296" s="16"/>
      <c r="AN1296" s="16"/>
      <c r="AO1296" s="16"/>
      <c r="AP1296" s="16"/>
      <c r="AQ1296" s="16"/>
      <c r="AR1296" s="16"/>
      <c r="AS1296" s="16"/>
      <c r="AT1296" s="16"/>
      <c r="AU1296" s="16"/>
      <c r="AV1296" s="16"/>
      <c r="AW1296" s="16"/>
      <c r="AX1296" s="16"/>
      <c r="AY1296" s="16"/>
      <c r="AZ1296" s="28"/>
      <c r="BA1296" s="28"/>
      <c r="BB1296" s="28"/>
      <c r="BC1296" s="28"/>
      <c r="BD1296" s="28"/>
      <c r="BE1296" s="28"/>
      <c r="BF1296" s="28"/>
      <c r="BG1296" s="28"/>
      <c r="BH1296" s="28"/>
      <c r="BI1296" s="28"/>
      <c r="BJ1296" s="28"/>
      <c r="BK1296" s="28"/>
      <c r="BL1296" s="28"/>
      <c r="BM1296" s="28"/>
    </row>
    <row r="1297" spans="5:65" ht="15"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6"/>
      <c r="AC1297" s="16"/>
      <c r="AD1297" s="16"/>
      <c r="AE1297" s="16"/>
      <c r="AF1297" s="16"/>
      <c r="AG1297" s="16"/>
      <c r="AH1297" s="16"/>
      <c r="AI1297" s="16"/>
      <c r="AJ1297" s="16"/>
      <c r="AK1297" s="16"/>
      <c r="AL1297" s="16"/>
      <c r="AM1297" s="16"/>
      <c r="AN1297" s="16"/>
      <c r="AO1297" s="16"/>
      <c r="AP1297" s="16"/>
      <c r="AQ1297" s="16"/>
      <c r="AR1297" s="16"/>
      <c r="AS1297" s="16"/>
      <c r="AT1297" s="16"/>
      <c r="AU1297" s="16"/>
      <c r="AV1297" s="16"/>
      <c r="AW1297" s="16"/>
      <c r="AX1297" s="16"/>
      <c r="AY1297" s="16"/>
      <c r="AZ1297" s="28"/>
      <c r="BA1297" s="28"/>
      <c r="BB1297" s="28"/>
      <c r="BC1297" s="28"/>
      <c r="BD1297" s="28"/>
      <c r="BE1297" s="28"/>
      <c r="BF1297" s="28"/>
      <c r="BG1297" s="28"/>
      <c r="BH1297" s="28"/>
      <c r="BI1297" s="28"/>
      <c r="BJ1297" s="28"/>
      <c r="BK1297" s="28"/>
      <c r="BL1297" s="28"/>
      <c r="BM1297" s="28"/>
    </row>
    <row r="1298" spans="5:65" ht="15"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6"/>
      <c r="AD1298" s="16"/>
      <c r="AE1298" s="16"/>
      <c r="AF1298" s="16"/>
      <c r="AG1298" s="16"/>
      <c r="AH1298" s="16"/>
      <c r="AI1298" s="16"/>
      <c r="AJ1298" s="16"/>
      <c r="AK1298" s="16"/>
      <c r="AL1298" s="16"/>
      <c r="AM1298" s="16"/>
      <c r="AN1298" s="16"/>
      <c r="AO1298" s="16"/>
      <c r="AP1298" s="16"/>
      <c r="AQ1298" s="16"/>
      <c r="AR1298" s="16"/>
      <c r="AS1298" s="16"/>
      <c r="AT1298" s="16"/>
      <c r="AU1298" s="16"/>
      <c r="AV1298" s="16"/>
      <c r="AW1298" s="16"/>
      <c r="AX1298" s="16"/>
      <c r="AY1298" s="16"/>
      <c r="AZ1298" s="28"/>
      <c r="BA1298" s="28"/>
      <c r="BB1298" s="28"/>
      <c r="BC1298" s="28"/>
      <c r="BD1298" s="28"/>
      <c r="BE1298" s="28"/>
      <c r="BF1298" s="28"/>
      <c r="BG1298" s="28"/>
      <c r="BH1298" s="28"/>
      <c r="BI1298" s="28"/>
      <c r="BJ1298" s="28"/>
      <c r="BK1298" s="28"/>
      <c r="BL1298" s="28"/>
      <c r="BM1298" s="28"/>
    </row>
    <row r="1299" spans="5:65" ht="15"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B1299" s="16"/>
      <c r="AC1299" s="16"/>
      <c r="AD1299" s="16"/>
      <c r="AE1299" s="16"/>
      <c r="AF1299" s="16"/>
      <c r="AG1299" s="16"/>
      <c r="AH1299" s="16"/>
      <c r="AI1299" s="16"/>
      <c r="AJ1299" s="16"/>
      <c r="AK1299" s="16"/>
      <c r="AL1299" s="16"/>
      <c r="AM1299" s="16"/>
      <c r="AN1299" s="16"/>
      <c r="AO1299" s="16"/>
      <c r="AP1299" s="16"/>
      <c r="AQ1299" s="16"/>
      <c r="AR1299" s="16"/>
      <c r="AS1299" s="16"/>
      <c r="AT1299" s="16"/>
      <c r="AU1299" s="16"/>
      <c r="AV1299" s="16"/>
      <c r="AW1299" s="16"/>
      <c r="AX1299" s="16"/>
      <c r="AY1299" s="16"/>
      <c r="AZ1299" s="28"/>
      <c r="BA1299" s="28"/>
      <c r="BB1299" s="28"/>
      <c r="BC1299" s="28"/>
      <c r="BD1299" s="28"/>
      <c r="BE1299" s="28"/>
      <c r="BF1299" s="28"/>
      <c r="BG1299" s="28"/>
      <c r="BH1299" s="28"/>
      <c r="BI1299" s="28"/>
      <c r="BJ1299" s="28"/>
      <c r="BK1299" s="28"/>
      <c r="BL1299" s="28"/>
      <c r="BM1299" s="28"/>
    </row>
    <row r="1300" spans="5:65" ht="15"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6"/>
      <c r="AC1300" s="16"/>
      <c r="AD1300" s="16"/>
      <c r="AE1300" s="16"/>
      <c r="AF1300" s="16"/>
      <c r="AG1300" s="16"/>
      <c r="AH1300" s="16"/>
      <c r="AI1300" s="16"/>
      <c r="AJ1300" s="16"/>
      <c r="AK1300" s="16"/>
      <c r="AL1300" s="16"/>
      <c r="AM1300" s="16"/>
      <c r="AN1300" s="16"/>
      <c r="AO1300" s="16"/>
      <c r="AP1300" s="16"/>
      <c r="AQ1300" s="16"/>
      <c r="AR1300" s="16"/>
      <c r="AS1300" s="16"/>
      <c r="AT1300" s="16"/>
      <c r="AU1300" s="16"/>
      <c r="AV1300" s="16"/>
      <c r="AW1300" s="16"/>
      <c r="AX1300" s="16"/>
      <c r="AY1300" s="16"/>
      <c r="AZ1300" s="28"/>
      <c r="BA1300" s="28"/>
      <c r="BB1300" s="28"/>
      <c r="BC1300" s="28"/>
      <c r="BD1300" s="28"/>
      <c r="BE1300" s="28"/>
      <c r="BF1300" s="28"/>
      <c r="BG1300" s="28"/>
      <c r="BH1300" s="28"/>
      <c r="BI1300" s="28"/>
      <c r="BJ1300" s="28"/>
      <c r="BK1300" s="28"/>
      <c r="BL1300" s="28"/>
      <c r="BM1300" s="28"/>
    </row>
    <row r="1301" spans="5:65" ht="15"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B1301" s="16"/>
      <c r="AC1301" s="16"/>
      <c r="AD1301" s="16"/>
      <c r="AE1301" s="16"/>
      <c r="AF1301" s="16"/>
      <c r="AG1301" s="16"/>
      <c r="AH1301" s="16"/>
      <c r="AI1301" s="16"/>
      <c r="AJ1301" s="16"/>
      <c r="AK1301" s="16"/>
      <c r="AL1301" s="16"/>
      <c r="AM1301" s="16"/>
      <c r="AN1301" s="16"/>
      <c r="AO1301" s="16"/>
      <c r="AP1301" s="16"/>
      <c r="AQ1301" s="16"/>
      <c r="AR1301" s="16"/>
      <c r="AS1301" s="16"/>
      <c r="AT1301" s="16"/>
      <c r="AU1301" s="16"/>
      <c r="AV1301" s="16"/>
      <c r="AW1301" s="16"/>
      <c r="AX1301" s="16"/>
      <c r="AY1301" s="16"/>
      <c r="AZ1301" s="28"/>
      <c r="BA1301" s="28"/>
      <c r="BB1301" s="28"/>
      <c r="BC1301" s="28"/>
      <c r="BD1301" s="28"/>
      <c r="BE1301" s="28"/>
      <c r="BF1301" s="28"/>
      <c r="BG1301" s="28"/>
      <c r="BH1301" s="28"/>
      <c r="BI1301" s="28"/>
      <c r="BJ1301" s="28"/>
      <c r="BK1301" s="28"/>
      <c r="BL1301" s="28"/>
      <c r="BM1301" s="28"/>
    </row>
    <row r="1302" spans="5:65" ht="15"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  <c r="AC1302" s="16"/>
      <c r="AD1302" s="16"/>
      <c r="AE1302" s="16"/>
      <c r="AF1302" s="16"/>
      <c r="AG1302" s="16"/>
      <c r="AH1302" s="16"/>
      <c r="AI1302" s="16"/>
      <c r="AJ1302" s="16"/>
      <c r="AK1302" s="16"/>
      <c r="AL1302" s="16"/>
      <c r="AM1302" s="16"/>
      <c r="AN1302" s="16"/>
      <c r="AO1302" s="16"/>
      <c r="AP1302" s="16"/>
      <c r="AQ1302" s="16"/>
      <c r="AR1302" s="16"/>
      <c r="AS1302" s="16"/>
      <c r="AT1302" s="16"/>
      <c r="AU1302" s="16"/>
      <c r="AV1302" s="16"/>
      <c r="AW1302" s="16"/>
      <c r="AX1302" s="16"/>
      <c r="AY1302" s="16"/>
      <c r="AZ1302" s="28"/>
      <c r="BA1302" s="28"/>
      <c r="BB1302" s="28"/>
      <c r="BC1302" s="28"/>
      <c r="BD1302" s="28"/>
      <c r="BE1302" s="28"/>
      <c r="BF1302" s="28"/>
      <c r="BG1302" s="28"/>
      <c r="BH1302" s="28"/>
      <c r="BI1302" s="28"/>
      <c r="BJ1302" s="28"/>
      <c r="BK1302" s="28"/>
      <c r="BL1302" s="28"/>
      <c r="BM1302" s="28"/>
    </row>
    <row r="1303" spans="5:65" ht="15"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  <c r="AC1303" s="16"/>
      <c r="AD1303" s="16"/>
      <c r="AE1303" s="16"/>
      <c r="AF1303" s="16"/>
      <c r="AG1303" s="16"/>
      <c r="AH1303" s="16"/>
      <c r="AI1303" s="16"/>
      <c r="AJ1303" s="16"/>
      <c r="AK1303" s="16"/>
      <c r="AL1303" s="16"/>
      <c r="AM1303" s="16"/>
      <c r="AN1303" s="16"/>
      <c r="AO1303" s="16"/>
      <c r="AP1303" s="16"/>
      <c r="AQ1303" s="16"/>
      <c r="AR1303" s="16"/>
      <c r="AS1303" s="16"/>
      <c r="AT1303" s="16"/>
      <c r="AU1303" s="16"/>
      <c r="AV1303" s="16"/>
      <c r="AW1303" s="16"/>
      <c r="AX1303" s="16"/>
      <c r="AY1303" s="16"/>
      <c r="AZ1303" s="28"/>
      <c r="BA1303" s="28"/>
      <c r="BB1303" s="28"/>
      <c r="BC1303" s="28"/>
      <c r="BD1303" s="28"/>
      <c r="BE1303" s="28"/>
      <c r="BF1303" s="28"/>
      <c r="BG1303" s="28"/>
      <c r="BH1303" s="28"/>
      <c r="BI1303" s="28"/>
      <c r="BJ1303" s="28"/>
      <c r="BK1303" s="28"/>
      <c r="BL1303" s="28"/>
      <c r="BM1303" s="28"/>
    </row>
    <row r="1304" spans="5:65" ht="15"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AC1304" s="16"/>
      <c r="AD1304" s="16"/>
      <c r="AE1304" s="16"/>
      <c r="AF1304" s="16"/>
      <c r="AG1304" s="16"/>
      <c r="AH1304" s="16"/>
      <c r="AI1304" s="16"/>
      <c r="AJ1304" s="16"/>
      <c r="AK1304" s="16"/>
      <c r="AL1304" s="16"/>
      <c r="AM1304" s="16"/>
      <c r="AN1304" s="16"/>
      <c r="AO1304" s="16"/>
      <c r="AP1304" s="16"/>
      <c r="AQ1304" s="16"/>
      <c r="AR1304" s="16"/>
      <c r="AS1304" s="16"/>
      <c r="AT1304" s="16"/>
      <c r="AU1304" s="16"/>
      <c r="AV1304" s="16"/>
      <c r="AW1304" s="16"/>
      <c r="AX1304" s="16"/>
      <c r="AY1304" s="16"/>
      <c r="AZ1304" s="28"/>
      <c r="BA1304" s="28"/>
      <c r="BB1304" s="28"/>
      <c r="BC1304" s="28"/>
      <c r="BD1304" s="28"/>
      <c r="BE1304" s="28"/>
      <c r="BF1304" s="28"/>
      <c r="BG1304" s="28"/>
      <c r="BH1304" s="28"/>
      <c r="BI1304" s="28"/>
      <c r="BJ1304" s="28"/>
      <c r="BK1304" s="28"/>
      <c r="BL1304" s="28"/>
      <c r="BM1304" s="28"/>
    </row>
    <row r="1305" spans="5:65" ht="15"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6"/>
      <c r="AC1305" s="16"/>
      <c r="AD1305" s="16"/>
      <c r="AE1305" s="16"/>
      <c r="AF1305" s="16"/>
      <c r="AG1305" s="16"/>
      <c r="AH1305" s="16"/>
      <c r="AI1305" s="16"/>
      <c r="AJ1305" s="16"/>
      <c r="AK1305" s="16"/>
      <c r="AL1305" s="16"/>
      <c r="AM1305" s="16"/>
      <c r="AN1305" s="16"/>
      <c r="AO1305" s="16"/>
      <c r="AP1305" s="16"/>
      <c r="AQ1305" s="16"/>
      <c r="AR1305" s="16"/>
      <c r="AS1305" s="16"/>
      <c r="AT1305" s="16"/>
      <c r="AU1305" s="16"/>
      <c r="AV1305" s="16"/>
      <c r="AW1305" s="16"/>
      <c r="AX1305" s="16"/>
      <c r="AY1305" s="16"/>
      <c r="AZ1305" s="28"/>
      <c r="BA1305" s="28"/>
      <c r="BB1305" s="28"/>
      <c r="BC1305" s="28"/>
      <c r="BD1305" s="28"/>
      <c r="BE1305" s="28"/>
      <c r="BF1305" s="28"/>
      <c r="BG1305" s="28"/>
      <c r="BH1305" s="28"/>
      <c r="BI1305" s="28"/>
      <c r="BJ1305" s="28"/>
      <c r="BK1305" s="28"/>
      <c r="BL1305" s="28"/>
      <c r="BM1305" s="28"/>
    </row>
    <row r="1306" spans="5:65" ht="15"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  <c r="AC1306" s="16"/>
      <c r="AD1306" s="16"/>
      <c r="AE1306" s="16"/>
      <c r="AF1306" s="16"/>
      <c r="AG1306" s="16"/>
      <c r="AH1306" s="16"/>
      <c r="AI1306" s="16"/>
      <c r="AJ1306" s="16"/>
      <c r="AK1306" s="16"/>
      <c r="AL1306" s="16"/>
      <c r="AM1306" s="16"/>
      <c r="AN1306" s="16"/>
      <c r="AO1306" s="16"/>
      <c r="AP1306" s="16"/>
      <c r="AQ1306" s="16"/>
      <c r="AR1306" s="16"/>
      <c r="AS1306" s="16"/>
      <c r="AT1306" s="16"/>
      <c r="AU1306" s="16"/>
      <c r="AV1306" s="16"/>
      <c r="AW1306" s="16"/>
      <c r="AX1306" s="16"/>
      <c r="AY1306" s="16"/>
      <c r="AZ1306" s="28"/>
      <c r="BA1306" s="28"/>
      <c r="BB1306" s="28"/>
      <c r="BC1306" s="28"/>
      <c r="BD1306" s="28"/>
      <c r="BE1306" s="28"/>
      <c r="BF1306" s="28"/>
      <c r="BG1306" s="28"/>
      <c r="BH1306" s="28"/>
      <c r="BI1306" s="28"/>
      <c r="BJ1306" s="28"/>
      <c r="BK1306" s="28"/>
      <c r="BL1306" s="28"/>
      <c r="BM1306" s="28"/>
    </row>
    <row r="1307" spans="5:65" ht="15"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  <c r="AC1307" s="16"/>
      <c r="AD1307" s="16"/>
      <c r="AE1307" s="16"/>
      <c r="AF1307" s="16"/>
      <c r="AG1307" s="16"/>
      <c r="AH1307" s="16"/>
      <c r="AI1307" s="16"/>
      <c r="AJ1307" s="16"/>
      <c r="AK1307" s="16"/>
      <c r="AL1307" s="16"/>
      <c r="AM1307" s="16"/>
      <c r="AN1307" s="16"/>
      <c r="AO1307" s="16"/>
      <c r="AP1307" s="16"/>
      <c r="AQ1307" s="16"/>
      <c r="AR1307" s="16"/>
      <c r="AS1307" s="16"/>
      <c r="AT1307" s="16"/>
      <c r="AU1307" s="16"/>
      <c r="AV1307" s="16"/>
      <c r="AW1307" s="16"/>
      <c r="AX1307" s="16"/>
      <c r="AY1307" s="16"/>
      <c r="AZ1307" s="28"/>
      <c r="BA1307" s="28"/>
      <c r="BB1307" s="28"/>
      <c r="BC1307" s="28"/>
      <c r="BD1307" s="28"/>
      <c r="BE1307" s="28"/>
      <c r="BF1307" s="28"/>
      <c r="BG1307" s="28"/>
      <c r="BH1307" s="28"/>
      <c r="BI1307" s="28"/>
      <c r="BJ1307" s="28"/>
      <c r="BK1307" s="28"/>
      <c r="BL1307" s="28"/>
      <c r="BM1307" s="28"/>
    </row>
    <row r="1308" spans="5:65" ht="15"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6"/>
      <c r="AC1308" s="16"/>
      <c r="AD1308" s="16"/>
      <c r="AE1308" s="16"/>
      <c r="AF1308" s="16"/>
      <c r="AG1308" s="16"/>
      <c r="AH1308" s="16"/>
      <c r="AI1308" s="16"/>
      <c r="AJ1308" s="16"/>
      <c r="AK1308" s="16"/>
      <c r="AL1308" s="16"/>
      <c r="AM1308" s="16"/>
      <c r="AN1308" s="16"/>
      <c r="AO1308" s="16"/>
      <c r="AP1308" s="16"/>
      <c r="AQ1308" s="16"/>
      <c r="AR1308" s="16"/>
      <c r="AS1308" s="16"/>
      <c r="AT1308" s="16"/>
      <c r="AU1308" s="16"/>
      <c r="AV1308" s="16"/>
      <c r="AW1308" s="16"/>
      <c r="AX1308" s="16"/>
      <c r="AY1308" s="16"/>
      <c r="AZ1308" s="28"/>
      <c r="BA1308" s="28"/>
      <c r="BB1308" s="28"/>
      <c r="BC1308" s="28"/>
      <c r="BD1308" s="28"/>
      <c r="BE1308" s="28"/>
      <c r="BF1308" s="28"/>
      <c r="BG1308" s="28"/>
      <c r="BH1308" s="28"/>
      <c r="BI1308" s="28"/>
      <c r="BJ1308" s="28"/>
      <c r="BK1308" s="28"/>
      <c r="BL1308" s="28"/>
      <c r="BM1308" s="28"/>
    </row>
    <row r="1309" spans="5:65" ht="15"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AC1309" s="16"/>
      <c r="AD1309" s="16"/>
      <c r="AE1309" s="16"/>
      <c r="AF1309" s="16"/>
      <c r="AG1309" s="16"/>
      <c r="AH1309" s="16"/>
      <c r="AI1309" s="16"/>
      <c r="AJ1309" s="16"/>
      <c r="AK1309" s="16"/>
      <c r="AL1309" s="16"/>
      <c r="AM1309" s="16"/>
      <c r="AN1309" s="16"/>
      <c r="AO1309" s="16"/>
      <c r="AP1309" s="16"/>
      <c r="AQ1309" s="16"/>
      <c r="AR1309" s="16"/>
      <c r="AS1309" s="16"/>
      <c r="AT1309" s="16"/>
      <c r="AU1309" s="16"/>
      <c r="AV1309" s="16"/>
      <c r="AW1309" s="16"/>
      <c r="AX1309" s="16"/>
      <c r="AY1309" s="16"/>
      <c r="AZ1309" s="28"/>
      <c r="BA1309" s="28"/>
      <c r="BB1309" s="28"/>
      <c r="BC1309" s="28"/>
      <c r="BD1309" s="28"/>
      <c r="BE1309" s="28"/>
      <c r="BF1309" s="28"/>
      <c r="BG1309" s="28"/>
      <c r="BH1309" s="28"/>
      <c r="BI1309" s="28"/>
      <c r="BJ1309" s="28"/>
      <c r="BK1309" s="28"/>
      <c r="BL1309" s="28"/>
      <c r="BM1309" s="28"/>
    </row>
    <row r="1310" spans="5:65" ht="15"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16"/>
      <c r="AB1310" s="16"/>
      <c r="AC1310" s="16"/>
      <c r="AD1310" s="16"/>
      <c r="AE1310" s="16"/>
      <c r="AF1310" s="16"/>
      <c r="AG1310" s="16"/>
      <c r="AH1310" s="16"/>
      <c r="AI1310" s="16"/>
      <c r="AJ1310" s="16"/>
      <c r="AK1310" s="16"/>
      <c r="AL1310" s="16"/>
      <c r="AM1310" s="16"/>
      <c r="AN1310" s="16"/>
      <c r="AO1310" s="16"/>
      <c r="AP1310" s="16"/>
      <c r="AQ1310" s="16"/>
      <c r="AR1310" s="16"/>
      <c r="AS1310" s="16"/>
      <c r="AT1310" s="16"/>
      <c r="AU1310" s="16"/>
      <c r="AV1310" s="16"/>
      <c r="AW1310" s="16"/>
      <c r="AX1310" s="16"/>
      <c r="AY1310" s="16"/>
      <c r="AZ1310" s="28"/>
      <c r="BA1310" s="28"/>
      <c r="BB1310" s="28"/>
      <c r="BC1310" s="28"/>
      <c r="BD1310" s="28"/>
      <c r="BE1310" s="28"/>
      <c r="BF1310" s="28"/>
      <c r="BG1310" s="28"/>
      <c r="BH1310" s="28"/>
      <c r="BI1310" s="28"/>
      <c r="BJ1310" s="28"/>
      <c r="BK1310" s="28"/>
      <c r="BL1310" s="28"/>
      <c r="BM1310" s="28"/>
    </row>
    <row r="1311" spans="5:65" ht="15"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16"/>
      <c r="AB1311" s="16"/>
      <c r="AC1311" s="16"/>
      <c r="AD1311" s="16"/>
      <c r="AE1311" s="16"/>
      <c r="AF1311" s="16"/>
      <c r="AG1311" s="16"/>
      <c r="AH1311" s="16"/>
      <c r="AI1311" s="16"/>
      <c r="AJ1311" s="16"/>
      <c r="AK1311" s="16"/>
      <c r="AL1311" s="16"/>
      <c r="AM1311" s="16"/>
      <c r="AN1311" s="16"/>
      <c r="AO1311" s="16"/>
      <c r="AP1311" s="16"/>
      <c r="AQ1311" s="16"/>
      <c r="AR1311" s="16"/>
      <c r="AS1311" s="16"/>
      <c r="AT1311" s="16"/>
      <c r="AU1311" s="16"/>
      <c r="AV1311" s="16"/>
      <c r="AW1311" s="16"/>
      <c r="AX1311" s="16"/>
      <c r="AY1311" s="16"/>
      <c r="AZ1311" s="28"/>
      <c r="BA1311" s="28"/>
      <c r="BB1311" s="28"/>
      <c r="BC1311" s="28"/>
      <c r="BD1311" s="28"/>
      <c r="BE1311" s="28"/>
      <c r="BF1311" s="28"/>
      <c r="BG1311" s="28"/>
      <c r="BH1311" s="28"/>
      <c r="BI1311" s="28"/>
      <c r="BJ1311" s="28"/>
      <c r="BK1311" s="28"/>
      <c r="BL1311" s="28"/>
      <c r="BM1311" s="28"/>
    </row>
    <row r="1312" spans="5:65" ht="15"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  <c r="AB1312" s="16"/>
      <c r="AC1312" s="16"/>
      <c r="AD1312" s="16"/>
      <c r="AE1312" s="16"/>
      <c r="AF1312" s="16"/>
      <c r="AG1312" s="16"/>
      <c r="AH1312" s="16"/>
      <c r="AI1312" s="16"/>
      <c r="AJ1312" s="16"/>
      <c r="AK1312" s="16"/>
      <c r="AL1312" s="16"/>
      <c r="AM1312" s="16"/>
      <c r="AN1312" s="16"/>
      <c r="AO1312" s="16"/>
      <c r="AP1312" s="16"/>
      <c r="AQ1312" s="16"/>
      <c r="AR1312" s="16"/>
      <c r="AS1312" s="16"/>
      <c r="AT1312" s="16"/>
      <c r="AU1312" s="16"/>
      <c r="AV1312" s="16"/>
      <c r="AW1312" s="16"/>
      <c r="AX1312" s="16"/>
      <c r="AY1312" s="16"/>
      <c r="AZ1312" s="28"/>
      <c r="BA1312" s="28"/>
      <c r="BB1312" s="28"/>
      <c r="BC1312" s="28"/>
      <c r="BD1312" s="28"/>
      <c r="BE1312" s="28"/>
      <c r="BF1312" s="28"/>
      <c r="BG1312" s="28"/>
      <c r="BH1312" s="28"/>
      <c r="BI1312" s="28"/>
      <c r="BJ1312" s="28"/>
      <c r="BK1312" s="28"/>
      <c r="BL1312" s="28"/>
      <c r="BM1312" s="28"/>
    </row>
    <row r="1313" spans="5:65" ht="15"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  <c r="AB1313" s="16"/>
      <c r="AC1313" s="16"/>
      <c r="AD1313" s="16"/>
      <c r="AE1313" s="16"/>
      <c r="AF1313" s="16"/>
      <c r="AG1313" s="16"/>
      <c r="AH1313" s="16"/>
      <c r="AI1313" s="16"/>
      <c r="AJ1313" s="16"/>
      <c r="AK1313" s="16"/>
      <c r="AL1313" s="16"/>
      <c r="AM1313" s="16"/>
      <c r="AN1313" s="16"/>
      <c r="AO1313" s="16"/>
      <c r="AP1313" s="16"/>
      <c r="AQ1313" s="16"/>
      <c r="AR1313" s="16"/>
      <c r="AS1313" s="16"/>
      <c r="AT1313" s="16"/>
      <c r="AU1313" s="16"/>
      <c r="AV1313" s="16"/>
      <c r="AW1313" s="16"/>
      <c r="AX1313" s="16"/>
      <c r="AY1313" s="16"/>
      <c r="AZ1313" s="28"/>
      <c r="BA1313" s="28"/>
      <c r="BB1313" s="28"/>
      <c r="BC1313" s="28"/>
      <c r="BD1313" s="28"/>
      <c r="BE1313" s="28"/>
      <c r="BF1313" s="28"/>
      <c r="BG1313" s="28"/>
      <c r="BH1313" s="28"/>
      <c r="BI1313" s="28"/>
      <c r="BJ1313" s="28"/>
      <c r="BK1313" s="28"/>
      <c r="BL1313" s="28"/>
      <c r="BM1313" s="28"/>
    </row>
    <row r="1314" spans="5:65" ht="15"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16"/>
      <c r="AB1314" s="16"/>
      <c r="AC1314" s="16"/>
      <c r="AD1314" s="16"/>
      <c r="AE1314" s="16"/>
      <c r="AF1314" s="16"/>
      <c r="AG1314" s="16"/>
      <c r="AH1314" s="16"/>
      <c r="AI1314" s="16"/>
      <c r="AJ1314" s="16"/>
      <c r="AK1314" s="16"/>
      <c r="AL1314" s="16"/>
      <c r="AM1314" s="16"/>
      <c r="AN1314" s="16"/>
      <c r="AO1314" s="16"/>
      <c r="AP1314" s="16"/>
      <c r="AQ1314" s="16"/>
      <c r="AR1314" s="16"/>
      <c r="AS1314" s="16"/>
      <c r="AT1314" s="16"/>
      <c r="AU1314" s="16"/>
      <c r="AV1314" s="16"/>
      <c r="AW1314" s="16"/>
      <c r="AX1314" s="16"/>
      <c r="AY1314" s="16"/>
      <c r="AZ1314" s="28"/>
      <c r="BA1314" s="28"/>
      <c r="BB1314" s="28"/>
      <c r="BC1314" s="28"/>
      <c r="BD1314" s="28"/>
      <c r="BE1314" s="28"/>
      <c r="BF1314" s="28"/>
      <c r="BG1314" s="28"/>
      <c r="BH1314" s="28"/>
      <c r="BI1314" s="28"/>
      <c r="BJ1314" s="28"/>
      <c r="BK1314" s="28"/>
      <c r="BL1314" s="28"/>
      <c r="BM1314" s="28"/>
    </row>
    <row r="1315" spans="5:65" ht="15"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16"/>
      <c r="AB1315" s="16"/>
      <c r="AC1315" s="16"/>
      <c r="AD1315" s="16"/>
      <c r="AE1315" s="16"/>
      <c r="AF1315" s="16"/>
      <c r="AG1315" s="16"/>
      <c r="AH1315" s="16"/>
      <c r="AI1315" s="16"/>
      <c r="AJ1315" s="16"/>
      <c r="AK1315" s="16"/>
      <c r="AL1315" s="16"/>
      <c r="AM1315" s="16"/>
      <c r="AN1315" s="16"/>
      <c r="AO1315" s="16"/>
      <c r="AP1315" s="16"/>
      <c r="AQ1315" s="16"/>
      <c r="AR1315" s="16"/>
      <c r="AS1315" s="16"/>
      <c r="AT1315" s="16"/>
      <c r="AU1315" s="16"/>
      <c r="AV1315" s="16"/>
      <c r="AW1315" s="16"/>
      <c r="AX1315" s="16"/>
      <c r="AY1315" s="16"/>
      <c r="AZ1315" s="28"/>
      <c r="BA1315" s="28"/>
      <c r="BB1315" s="28"/>
      <c r="BC1315" s="28"/>
      <c r="BD1315" s="28"/>
      <c r="BE1315" s="28"/>
      <c r="BF1315" s="28"/>
      <c r="BG1315" s="28"/>
      <c r="BH1315" s="28"/>
      <c r="BI1315" s="28"/>
      <c r="BJ1315" s="28"/>
      <c r="BK1315" s="28"/>
      <c r="BL1315" s="28"/>
      <c r="BM1315" s="28"/>
    </row>
    <row r="1316" spans="5:65" ht="15"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  <c r="AB1316" s="16"/>
      <c r="AC1316" s="16"/>
      <c r="AD1316" s="16"/>
      <c r="AE1316" s="16"/>
      <c r="AF1316" s="16"/>
      <c r="AG1316" s="16"/>
      <c r="AH1316" s="16"/>
      <c r="AI1316" s="16"/>
      <c r="AJ1316" s="16"/>
      <c r="AK1316" s="16"/>
      <c r="AL1316" s="16"/>
      <c r="AM1316" s="16"/>
      <c r="AN1316" s="16"/>
      <c r="AO1316" s="16"/>
      <c r="AP1316" s="16"/>
      <c r="AQ1316" s="16"/>
      <c r="AR1316" s="16"/>
      <c r="AS1316" s="16"/>
      <c r="AT1316" s="16"/>
      <c r="AU1316" s="16"/>
      <c r="AV1316" s="16"/>
      <c r="AW1316" s="16"/>
      <c r="AX1316" s="16"/>
      <c r="AY1316" s="16"/>
      <c r="AZ1316" s="28"/>
      <c r="BA1316" s="28"/>
      <c r="BB1316" s="28"/>
      <c r="BC1316" s="28"/>
      <c r="BD1316" s="28"/>
      <c r="BE1316" s="28"/>
      <c r="BF1316" s="28"/>
      <c r="BG1316" s="28"/>
      <c r="BH1316" s="28"/>
      <c r="BI1316" s="28"/>
      <c r="BJ1316" s="28"/>
      <c r="BK1316" s="28"/>
      <c r="BL1316" s="28"/>
      <c r="BM1316" s="28"/>
    </row>
    <row r="1317" spans="5:65" ht="15"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B1317" s="16"/>
      <c r="AC1317" s="16"/>
      <c r="AD1317" s="16"/>
      <c r="AE1317" s="16"/>
      <c r="AF1317" s="16"/>
      <c r="AG1317" s="16"/>
      <c r="AH1317" s="16"/>
      <c r="AI1317" s="16"/>
      <c r="AJ1317" s="16"/>
      <c r="AK1317" s="16"/>
      <c r="AL1317" s="16"/>
      <c r="AM1317" s="16"/>
      <c r="AN1317" s="16"/>
      <c r="AO1317" s="16"/>
      <c r="AP1317" s="16"/>
      <c r="AQ1317" s="16"/>
      <c r="AR1317" s="16"/>
      <c r="AS1317" s="16"/>
      <c r="AT1317" s="16"/>
      <c r="AU1317" s="16"/>
      <c r="AV1317" s="16"/>
      <c r="AW1317" s="16"/>
      <c r="AX1317" s="16"/>
      <c r="AY1317" s="16"/>
      <c r="AZ1317" s="28"/>
      <c r="BA1317" s="28"/>
      <c r="BB1317" s="28"/>
      <c r="BC1317" s="28"/>
      <c r="BD1317" s="28"/>
      <c r="BE1317" s="28"/>
      <c r="BF1317" s="28"/>
      <c r="BG1317" s="28"/>
      <c r="BH1317" s="28"/>
      <c r="BI1317" s="28"/>
      <c r="BJ1317" s="28"/>
      <c r="BK1317" s="28"/>
      <c r="BL1317" s="28"/>
      <c r="BM1317" s="28"/>
    </row>
    <row r="1318" spans="5:65" ht="15"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6"/>
      <c r="AD1318" s="16"/>
      <c r="AE1318" s="16"/>
      <c r="AF1318" s="16"/>
      <c r="AG1318" s="16"/>
      <c r="AH1318" s="16"/>
      <c r="AI1318" s="16"/>
      <c r="AJ1318" s="16"/>
      <c r="AK1318" s="16"/>
      <c r="AL1318" s="16"/>
      <c r="AM1318" s="16"/>
      <c r="AN1318" s="16"/>
      <c r="AO1318" s="16"/>
      <c r="AP1318" s="16"/>
      <c r="AQ1318" s="16"/>
      <c r="AR1318" s="16"/>
      <c r="AS1318" s="16"/>
      <c r="AT1318" s="16"/>
      <c r="AU1318" s="16"/>
      <c r="AV1318" s="16"/>
      <c r="AW1318" s="16"/>
      <c r="AX1318" s="16"/>
      <c r="AY1318" s="16"/>
      <c r="AZ1318" s="28"/>
      <c r="BA1318" s="28"/>
      <c r="BB1318" s="28"/>
      <c r="BC1318" s="28"/>
      <c r="BD1318" s="28"/>
      <c r="BE1318" s="28"/>
      <c r="BF1318" s="28"/>
      <c r="BG1318" s="28"/>
      <c r="BH1318" s="28"/>
      <c r="BI1318" s="28"/>
      <c r="BJ1318" s="28"/>
      <c r="BK1318" s="28"/>
      <c r="BL1318" s="28"/>
      <c r="BM1318" s="28"/>
    </row>
    <row r="1319" spans="5:65" ht="15"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16"/>
      <c r="AB1319" s="16"/>
      <c r="AC1319" s="16"/>
      <c r="AD1319" s="16"/>
      <c r="AE1319" s="16"/>
      <c r="AF1319" s="16"/>
      <c r="AG1319" s="16"/>
      <c r="AH1319" s="16"/>
      <c r="AI1319" s="16"/>
      <c r="AJ1319" s="16"/>
      <c r="AK1319" s="16"/>
      <c r="AL1319" s="16"/>
      <c r="AM1319" s="16"/>
      <c r="AN1319" s="16"/>
      <c r="AO1319" s="16"/>
      <c r="AP1319" s="16"/>
      <c r="AQ1319" s="16"/>
      <c r="AR1319" s="16"/>
      <c r="AS1319" s="16"/>
      <c r="AT1319" s="16"/>
      <c r="AU1319" s="16"/>
      <c r="AV1319" s="16"/>
      <c r="AW1319" s="16"/>
      <c r="AX1319" s="16"/>
      <c r="AY1319" s="16"/>
      <c r="AZ1319" s="28"/>
      <c r="BA1319" s="28"/>
      <c r="BB1319" s="28"/>
      <c r="BC1319" s="28"/>
      <c r="BD1319" s="28"/>
      <c r="BE1319" s="28"/>
      <c r="BF1319" s="28"/>
      <c r="BG1319" s="28"/>
      <c r="BH1319" s="28"/>
      <c r="BI1319" s="28"/>
      <c r="BJ1319" s="28"/>
      <c r="BK1319" s="28"/>
      <c r="BL1319" s="28"/>
      <c r="BM1319" s="28"/>
    </row>
    <row r="1320" spans="5:65" ht="15"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  <c r="AB1320" s="16"/>
      <c r="AC1320" s="16"/>
      <c r="AD1320" s="16"/>
      <c r="AE1320" s="16"/>
      <c r="AF1320" s="16"/>
      <c r="AG1320" s="16"/>
      <c r="AH1320" s="16"/>
      <c r="AI1320" s="16"/>
      <c r="AJ1320" s="16"/>
      <c r="AK1320" s="16"/>
      <c r="AL1320" s="16"/>
      <c r="AM1320" s="16"/>
      <c r="AN1320" s="16"/>
      <c r="AO1320" s="16"/>
      <c r="AP1320" s="16"/>
      <c r="AQ1320" s="16"/>
      <c r="AR1320" s="16"/>
      <c r="AS1320" s="16"/>
      <c r="AT1320" s="16"/>
      <c r="AU1320" s="16"/>
      <c r="AV1320" s="16"/>
      <c r="AW1320" s="16"/>
      <c r="AX1320" s="16"/>
      <c r="AY1320" s="16"/>
      <c r="AZ1320" s="28"/>
      <c r="BA1320" s="28"/>
      <c r="BB1320" s="28"/>
      <c r="BC1320" s="28"/>
      <c r="BD1320" s="28"/>
      <c r="BE1320" s="28"/>
      <c r="BF1320" s="28"/>
      <c r="BG1320" s="28"/>
      <c r="BH1320" s="28"/>
      <c r="BI1320" s="28"/>
      <c r="BJ1320" s="28"/>
      <c r="BK1320" s="28"/>
      <c r="BL1320" s="28"/>
      <c r="BM1320" s="28"/>
    </row>
    <row r="1321" spans="5:65" ht="15"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/>
      <c r="AC1321" s="16"/>
      <c r="AD1321" s="16"/>
      <c r="AE1321" s="16"/>
      <c r="AF1321" s="16"/>
      <c r="AG1321" s="16"/>
      <c r="AH1321" s="16"/>
      <c r="AI1321" s="16"/>
      <c r="AJ1321" s="16"/>
      <c r="AK1321" s="16"/>
      <c r="AL1321" s="16"/>
      <c r="AM1321" s="16"/>
      <c r="AN1321" s="16"/>
      <c r="AO1321" s="16"/>
      <c r="AP1321" s="16"/>
      <c r="AQ1321" s="16"/>
      <c r="AR1321" s="16"/>
      <c r="AS1321" s="16"/>
      <c r="AT1321" s="16"/>
      <c r="AU1321" s="16"/>
      <c r="AV1321" s="16"/>
      <c r="AW1321" s="16"/>
      <c r="AX1321" s="16"/>
      <c r="AY1321" s="16"/>
      <c r="AZ1321" s="28"/>
      <c r="BA1321" s="28"/>
      <c r="BB1321" s="28"/>
      <c r="BC1321" s="28"/>
      <c r="BD1321" s="28"/>
      <c r="BE1321" s="28"/>
      <c r="BF1321" s="28"/>
      <c r="BG1321" s="28"/>
      <c r="BH1321" s="28"/>
      <c r="BI1321" s="28"/>
      <c r="BJ1321" s="28"/>
      <c r="BK1321" s="28"/>
      <c r="BL1321" s="28"/>
      <c r="BM1321" s="28"/>
    </row>
    <row r="1322" spans="5:65" ht="15"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/>
      <c r="AC1322" s="16"/>
      <c r="AD1322" s="16"/>
      <c r="AE1322" s="16"/>
      <c r="AF1322" s="16"/>
      <c r="AG1322" s="16"/>
      <c r="AH1322" s="16"/>
      <c r="AI1322" s="16"/>
      <c r="AJ1322" s="16"/>
      <c r="AK1322" s="16"/>
      <c r="AL1322" s="16"/>
      <c r="AM1322" s="16"/>
      <c r="AN1322" s="16"/>
      <c r="AO1322" s="16"/>
      <c r="AP1322" s="16"/>
      <c r="AQ1322" s="16"/>
      <c r="AR1322" s="16"/>
      <c r="AS1322" s="16"/>
      <c r="AT1322" s="16"/>
      <c r="AU1322" s="16"/>
      <c r="AV1322" s="16"/>
      <c r="AW1322" s="16"/>
      <c r="AX1322" s="16"/>
      <c r="AY1322" s="16"/>
      <c r="AZ1322" s="28"/>
      <c r="BA1322" s="28"/>
      <c r="BB1322" s="28"/>
      <c r="BC1322" s="28"/>
      <c r="BD1322" s="28"/>
      <c r="BE1322" s="28"/>
      <c r="BF1322" s="28"/>
      <c r="BG1322" s="28"/>
      <c r="BH1322" s="28"/>
      <c r="BI1322" s="28"/>
      <c r="BJ1322" s="28"/>
      <c r="BK1322" s="28"/>
      <c r="BL1322" s="28"/>
      <c r="BM1322" s="28"/>
    </row>
    <row r="1323" spans="5:65" ht="15"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  <c r="AB1323" s="16"/>
      <c r="AC1323" s="16"/>
      <c r="AD1323" s="16"/>
      <c r="AE1323" s="16"/>
      <c r="AF1323" s="16"/>
      <c r="AG1323" s="16"/>
      <c r="AH1323" s="16"/>
      <c r="AI1323" s="16"/>
      <c r="AJ1323" s="16"/>
      <c r="AK1323" s="16"/>
      <c r="AL1323" s="16"/>
      <c r="AM1323" s="16"/>
      <c r="AN1323" s="16"/>
      <c r="AO1323" s="16"/>
      <c r="AP1323" s="16"/>
      <c r="AQ1323" s="16"/>
      <c r="AR1323" s="16"/>
      <c r="AS1323" s="16"/>
      <c r="AT1323" s="16"/>
      <c r="AU1323" s="16"/>
      <c r="AV1323" s="16"/>
      <c r="AW1323" s="16"/>
      <c r="AX1323" s="16"/>
      <c r="AY1323" s="16"/>
      <c r="AZ1323" s="28"/>
      <c r="BA1323" s="28"/>
      <c r="BB1323" s="28"/>
      <c r="BC1323" s="28"/>
      <c r="BD1323" s="28"/>
      <c r="BE1323" s="28"/>
      <c r="BF1323" s="28"/>
      <c r="BG1323" s="28"/>
      <c r="BH1323" s="28"/>
      <c r="BI1323" s="28"/>
      <c r="BJ1323" s="28"/>
      <c r="BK1323" s="28"/>
      <c r="BL1323" s="28"/>
      <c r="BM1323" s="28"/>
    </row>
    <row r="1324" spans="5:65" ht="15"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B1324" s="16"/>
      <c r="AC1324" s="16"/>
      <c r="AD1324" s="16"/>
      <c r="AE1324" s="16"/>
      <c r="AF1324" s="16"/>
      <c r="AG1324" s="16"/>
      <c r="AH1324" s="16"/>
      <c r="AI1324" s="16"/>
      <c r="AJ1324" s="16"/>
      <c r="AK1324" s="16"/>
      <c r="AL1324" s="16"/>
      <c r="AM1324" s="16"/>
      <c r="AN1324" s="16"/>
      <c r="AO1324" s="16"/>
      <c r="AP1324" s="16"/>
      <c r="AQ1324" s="16"/>
      <c r="AR1324" s="16"/>
      <c r="AS1324" s="16"/>
      <c r="AT1324" s="16"/>
      <c r="AU1324" s="16"/>
      <c r="AV1324" s="16"/>
      <c r="AW1324" s="16"/>
      <c r="AX1324" s="16"/>
      <c r="AY1324" s="16"/>
      <c r="AZ1324" s="28"/>
      <c r="BA1324" s="28"/>
      <c r="BB1324" s="28"/>
      <c r="BC1324" s="28"/>
      <c r="BD1324" s="28"/>
      <c r="BE1324" s="28"/>
      <c r="BF1324" s="28"/>
      <c r="BG1324" s="28"/>
      <c r="BH1324" s="28"/>
      <c r="BI1324" s="28"/>
      <c r="BJ1324" s="28"/>
      <c r="BK1324" s="28"/>
      <c r="BL1324" s="28"/>
      <c r="BM1324" s="28"/>
    </row>
    <row r="1325" spans="5:65" ht="15"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B1325" s="16"/>
      <c r="AC1325" s="16"/>
      <c r="AD1325" s="16"/>
      <c r="AE1325" s="16"/>
      <c r="AF1325" s="16"/>
      <c r="AG1325" s="16"/>
      <c r="AH1325" s="16"/>
      <c r="AI1325" s="16"/>
      <c r="AJ1325" s="16"/>
      <c r="AK1325" s="16"/>
      <c r="AL1325" s="16"/>
      <c r="AM1325" s="16"/>
      <c r="AN1325" s="16"/>
      <c r="AO1325" s="16"/>
      <c r="AP1325" s="16"/>
      <c r="AQ1325" s="16"/>
      <c r="AR1325" s="16"/>
      <c r="AS1325" s="16"/>
      <c r="AT1325" s="16"/>
      <c r="AU1325" s="16"/>
      <c r="AV1325" s="16"/>
      <c r="AW1325" s="16"/>
      <c r="AX1325" s="16"/>
      <c r="AY1325" s="16"/>
      <c r="AZ1325" s="28"/>
      <c r="BA1325" s="28"/>
      <c r="BB1325" s="28"/>
      <c r="BC1325" s="28"/>
      <c r="BD1325" s="28"/>
      <c r="BE1325" s="28"/>
      <c r="BF1325" s="28"/>
      <c r="BG1325" s="28"/>
      <c r="BH1325" s="28"/>
      <c r="BI1325" s="28"/>
      <c r="BJ1325" s="28"/>
      <c r="BK1325" s="28"/>
      <c r="BL1325" s="28"/>
      <c r="BM1325" s="28"/>
    </row>
    <row r="1326" spans="5:65" ht="15"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  <c r="AB1326" s="16"/>
      <c r="AC1326" s="16"/>
      <c r="AD1326" s="16"/>
      <c r="AE1326" s="16"/>
      <c r="AF1326" s="16"/>
      <c r="AG1326" s="16"/>
      <c r="AH1326" s="16"/>
      <c r="AI1326" s="16"/>
      <c r="AJ1326" s="16"/>
      <c r="AK1326" s="16"/>
      <c r="AL1326" s="16"/>
      <c r="AM1326" s="16"/>
      <c r="AN1326" s="16"/>
      <c r="AO1326" s="16"/>
      <c r="AP1326" s="16"/>
      <c r="AQ1326" s="16"/>
      <c r="AR1326" s="16"/>
      <c r="AS1326" s="16"/>
      <c r="AT1326" s="16"/>
      <c r="AU1326" s="16"/>
      <c r="AV1326" s="16"/>
      <c r="AW1326" s="16"/>
      <c r="AX1326" s="16"/>
      <c r="AY1326" s="16"/>
      <c r="AZ1326" s="28"/>
      <c r="BA1326" s="28"/>
      <c r="BB1326" s="28"/>
      <c r="BC1326" s="28"/>
      <c r="BD1326" s="28"/>
      <c r="BE1326" s="28"/>
      <c r="BF1326" s="28"/>
      <c r="BG1326" s="28"/>
      <c r="BH1326" s="28"/>
      <c r="BI1326" s="28"/>
      <c r="BJ1326" s="28"/>
      <c r="BK1326" s="28"/>
      <c r="BL1326" s="28"/>
      <c r="BM1326" s="28"/>
    </row>
    <row r="1327" spans="5:65" ht="15"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  <c r="AB1327" s="16"/>
      <c r="AC1327" s="16"/>
      <c r="AD1327" s="16"/>
      <c r="AE1327" s="16"/>
      <c r="AF1327" s="16"/>
      <c r="AG1327" s="16"/>
      <c r="AH1327" s="16"/>
      <c r="AI1327" s="16"/>
      <c r="AJ1327" s="16"/>
      <c r="AK1327" s="16"/>
      <c r="AL1327" s="16"/>
      <c r="AM1327" s="16"/>
      <c r="AN1327" s="16"/>
      <c r="AO1327" s="16"/>
      <c r="AP1327" s="16"/>
      <c r="AQ1327" s="16"/>
      <c r="AR1327" s="16"/>
      <c r="AS1327" s="16"/>
      <c r="AT1327" s="16"/>
      <c r="AU1327" s="16"/>
      <c r="AV1327" s="16"/>
      <c r="AW1327" s="16"/>
      <c r="AX1327" s="16"/>
      <c r="AY1327" s="16"/>
      <c r="AZ1327" s="28"/>
      <c r="BA1327" s="28"/>
      <c r="BB1327" s="28"/>
      <c r="BC1327" s="28"/>
      <c r="BD1327" s="28"/>
      <c r="BE1327" s="28"/>
      <c r="BF1327" s="28"/>
      <c r="BG1327" s="28"/>
      <c r="BH1327" s="28"/>
      <c r="BI1327" s="28"/>
      <c r="BJ1327" s="28"/>
      <c r="BK1327" s="28"/>
      <c r="BL1327" s="28"/>
      <c r="BM1327" s="28"/>
    </row>
    <row r="1328" spans="5:65" ht="15"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  <c r="AB1328" s="16"/>
      <c r="AC1328" s="16"/>
      <c r="AD1328" s="16"/>
      <c r="AE1328" s="16"/>
      <c r="AF1328" s="16"/>
      <c r="AG1328" s="16"/>
      <c r="AH1328" s="16"/>
      <c r="AI1328" s="16"/>
      <c r="AJ1328" s="16"/>
      <c r="AK1328" s="16"/>
      <c r="AL1328" s="16"/>
      <c r="AM1328" s="16"/>
      <c r="AN1328" s="16"/>
      <c r="AO1328" s="16"/>
      <c r="AP1328" s="16"/>
      <c r="AQ1328" s="16"/>
      <c r="AR1328" s="16"/>
      <c r="AS1328" s="16"/>
      <c r="AT1328" s="16"/>
      <c r="AU1328" s="16"/>
      <c r="AV1328" s="16"/>
      <c r="AW1328" s="16"/>
      <c r="AX1328" s="16"/>
      <c r="AY1328" s="16"/>
      <c r="AZ1328" s="28"/>
      <c r="BA1328" s="28"/>
      <c r="BB1328" s="28"/>
      <c r="BC1328" s="28"/>
      <c r="BD1328" s="28"/>
      <c r="BE1328" s="28"/>
      <c r="BF1328" s="28"/>
      <c r="BG1328" s="28"/>
      <c r="BH1328" s="28"/>
      <c r="BI1328" s="28"/>
      <c r="BJ1328" s="28"/>
      <c r="BK1328" s="28"/>
      <c r="BL1328" s="28"/>
      <c r="BM1328" s="28"/>
    </row>
    <row r="1329" spans="5:65" ht="15"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  <c r="AB1329" s="16"/>
      <c r="AC1329" s="16"/>
      <c r="AD1329" s="16"/>
      <c r="AE1329" s="16"/>
      <c r="AF1329" s="16"/>
      <c r="AG1329" s="16"/>
      <c r="AH1329" s="16"/>
      <c r="AI1329" s="16"/>
      <c r="AJ1329" s="16"/>
      <c r="AK1329" s="16"/>
      <c r="AL1329" s="16"/>
      <c r="AM1329" s="16"/>
      <c r="AN1329" s="16"/>
      <c r="AO1329" s="16"/>
      <c r="AP1329" s="16"/>
      <c r="AQ1329" s="16"/>
      <c r="AR1329" s="16"/>
      <c r="AS1329" s="16"/>
      <c r="AT1329" s="16"/>
      <c r="AU1329" s="16"/>
      <c r="AV1329" s="16"/>
      <c r="AW1329" s="16"/>
      <c r="AX1329" s="16"/>
      <c r="AY1329" s="16"/>
      <c r="AZ1329" s="28"/>
      <c r="BA1329" s="28"/>
      <c r="BB1329" s="28"/>
      <c r="BC1329" s="28"/>
      <c r="BD1329" s="28"/>
      <c r="BE1329" s="28"/>
      <c r="BF1329" s="28"/>
      <c r="BG1329" s="28"/>
      <c r="BH1329" s="28"/>
      <c r="BI1329" s="28"/>
      <c r="BJ1329" s="28"/>
      <c r="BK1329" s="28"/>
      <c r="BL1329" s="28"/>
      <c r="BM1329" s="28"/>
    </row>
    <row r="1330" spans="5:65" ht="15"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6"/>
      <c r="AC1330" s="16"/>
      <c r="AD1330" s="16"/>
      <c r="AE1330" s="16"/>
      <c r="AF1330" s="16"/>
      <c r="AG1330" s="16"/>
      <c r="AH1330" s="16"/>
      <c r="AI1330" s="16"/>
      <c r="AJ1330" s="16"/>
      <c r="AK1330" s="16"/>
      <c r="AL1330" s="16"/>
      <c r="AM1330" s="16"/>
      <c r="AN1330" s="16"/>
      <c r="AO1330" s="16"/>
      <c r="AP1330" s="16"/>
      <c r="AQ1330" s="16"/>
      <c r="AR1330" s="16"/>
      <c r="AS1330" s="16"/>
      <c r="AT1330" s="16"/>
      <c r="AU1330" s="16"/>
      <c r="AV1330" s="16"/>
      <c r="AW1330" s="16"/>
      <c r="AX1330" s="16"/>
      <c r="AY1330" s="16"/>
      <c r="AZ1330" s="28"/>
      <c r="BA1330" s="28"/>
      <c r="BB1330" s="28"/>
      <c r="BC1330" s="28"/>
      <c r="BD1330" s="28"/>
      <c r="BE1330" s="28"/>
      <c r="BF1330" s="28"/>
      <c r="BG1330" s="28"/>
      <c r="BH1330" s="28"/>
      <c r="BI1330" s="28"/>
      <c r="BJ1330" s="28"/>
      <c r="BK1330" s="28"/>
      <c r="BL1330" s="28"/>
      <c r="BM1330" s="28"/>
    </row>
    <row r="1331" spans="5:65" ht="15"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B1331" s="16"/>
      <c r="AC1331" s="16"/>
      <c r="AD1331" s="16"/>
      <c r="AE1331" s="16"/>
      <c r="AF1331" s="16"/>
      <c r="AG1331" s="16"/>
      <c r="AH1331" s="16"/>
      <c r="AI1331" s="16"/>
      <c r="AJ1331" s="16"/>
      <c r="AK1331" s="16"/>
      <c r="AL1331" s="16"/>
      <c r="AM1331" s="16"/>
      <c r="AN1331" s="16"/>
      <c r="AO1331" s="16"/>
      <c r="AP1331" s="16"/>
      <c r="AQ1331" s="16"/>
      <c r="AR1331" s="16"/>
      <c r="AS1331" s="16"/>
      <c r="AT1331" s="16"/>
      <c r="AU1331" s="16"/>
      <c r="AV1331" s="16"/>
      <c r="AW1331" s="16"/>
      <c r="AX1331" s="16"/>
      <c r="AY1331" s="16"/>
      <c r="AZ1331" s="28"/>
      <c r="BA1331" s="28"/>
      <c r="BB1331" s="28"/>
      <c r="BC1331" s="28"/>
      <c r="BD1331" s="28"/>
      <c r="BE1331" s="28"/>
      <c r="BF1331" s="28"/>
      <c r="BG1331" s="28"/>
      <c r="BH1331" s="28"/>
      <c r="BI1331" s="28"/>
      <c r="BJ1331" s="28"/>
      <c r="BK1331" s="28"/>
      <c r="BL1331" s="28"/>
      <c r="BM1331" s="28"/>
    </row>
    <row r="1332" spans="5:65" ht="15"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AC1332" s="16"/>
      <c r="AD1332" s="16"/>
      <c r="AE1332" s="16"/>
      <c r="AF1332" s="16"/>
      <c r="AG1332" s="16"/>
      <c r="AH1332" s="16"/>
      <c r="AI1332" s="16"/>
      <c r="AJ1332" s="16"/>
      <c r="AK1332" s="16"/>
      <c r="AL1332" s="16"/>
      <c r="AM1332" s="16"/>
      <c r="AN1332" s="16"/>
      <c r="AO1332" s="16"/>
      <c r="AP1332" s="16"/>
      <c r="AQ1332" s="16"/>
      <c r="AR1332" s="16"/>
      <c r="AS1332" s="16"/>
      <c r="AT1332" s="16"/>
      <c r="AU1332" s="16"/>
      <c r="AV1332" s="16"/>
      <c r="AW1332" s="16"/>
      <c r="AX1332" s="16"/>
      <c r="AY1332" s="16"/>
      <c r="AZ1332" s="28"/>
      <c r="BA1332" s="28"/>
      <c r="BB1332" s="28"/>
      <c r="BC1332" s="28"/>
      <c r="BD1332" s="28"/>
      <c r="BE1332" s="28"/>
      <c r="BF1332" s="28"/>
      <c r="BG1332" s="28"/>
      <c r="BH1332" s="28"/>
      <c r="BI1332" s="28"/>
      <c r="BJ1332" s="28"/>
      <c r="BK1332" s="28"/>
      <c r="BL1332" s="28"/>
      <c r="BM1332" s="28"/>
    </row>
    <row r="1333" spans="5:65" ht="15"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B1333" s="16"/>
      <c r="AC1333" s="16"/>
      <c r="AD1333" s="16"/>
      <c r="AE1333" s="16"/>
      <c r="AF1333" s="16"/>
      <c r="AG1333" s="16"/>
      <c r="AH1333" s="16"/>
      <c r="AI1333" s="16"/>
      <c r="AJ1333" s="16"/>
      <c r="AK1333" s="16"/>
      <c r="AL1333" s="16"/>
      <c r="AM1333" s="16"/>
      <c r="AN1333" s="16"/>
      <c r="AO1333" s="16"/>
      <c r="AP1333" s="16"/>
      <c r="AQ1333" s="16"/>
      <c r="AR1333" s="16"/>
      <c r="AS1333" s="16"/>
      <c r="AT1333" s="16"/>
      <c r="AU1333" s="16"/>
      <c r="AV1333" s="16"/>
      <c r="AW1333" s="16"/>
      <c r="AX1333" s="16"/>
      <c r="AY1333" s="16"/>
      <c r="AZ1333" s="28"/>
      <c r="BA1333" s="28"/>
      <c r="BB1333" s="28"/>
      <c r="BC1333" s="28"/>
      <c r="BD1333" s="28"/>
      <c r="BE1333" s="28"/>
      <c r="BF1333" s="28"/>
      <c r="BG1333" s="28"/>
      <c r="BH1333" s="28"/>
      <c r="BI1333" s="28"/>
      <c r="BJ1333" s="28"/>
      <c r="BK1333" s="28"/>
      <c r="BL1333" s="28"/>
      <c r="BM1333" s="28"/>
    </row>
    <row r="1334" spans="5:65" ht="15"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B1334" s="16"/>
      <c r="AC1334" s="16"/>
      <c r="AD1334" s="16"/>
      <c r="AE1334" s="16"/>
      <c r="AF1334" s="16"/>
      <c r="AG1334" s="16"/>
      <c r="AH1334" s="16"/>
      <c r="AI1334" s="16"/>
      <c r="AJ1334" s="16"/>
      <c r="AK1334" s="16"/>
      <c r="AL1334" s="16"/>
      <c r="AM1334" s="16"/>
      <c r="AN1334" s="16"/>
      <c r="AO1334" s="16"/>
      <c r="AP1334" s="16"/>
      <c r="AQ1334" s="16"/>
      <c r="AR1334" s="16"/>
      <c r="AS1334" s="16"/>
      <c r="AT1334" s="16"/>
      <c r="AU1334" s="16"/>
      <c r="AV1334" s="16"/>
      <c r="AW1334" s="16"/>
      <c r="AX1334" s="16"/>
      <c r="AY1334" s="16"/>
      <c r="AZ1334" s="28"/>
      <c r="BA1334" s="28"/>
      <c r="BB1334" s="28"/>
      <c r="BC1334" s="28"/>
      <c r="BD1334" s="28"/>
      <c r="BE1334" s="28"/>
      <c r="BF1334" s="28"/>
      <c r="BG1334" s="28"/>
      <c r="BH1334" s="28"/>
      <c r="BI1334" s="28"/>
      <c r="BJ1334" s="28"/>
      <c r="BK1334" s="28"/>
      <c r="BL1334" s="28"/>
      <c r="BM1334" s="28"/>
    </row>
    <row r="1335" spans="5:65" ht="15"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16"/>
      <c r="AB1335" s="16"/>
      <c r="AC1335" s="16"/>
      <c r="AD1335" s="16"/>
      <c r="AE1335" s="16"/>
      <c r="AF1335" s="16"/>
      <c r="AG1335" s="16"/>
      <c r="AH1335" s="16"/>
      <c r="AI1335" s="16"/>
      <c r="AJ1335" s="16"/>
      <c r="AK1335" s="16"/>
      <c r="AL1335" s="16"/>
      <c r="AM1335" s="16"/>
      <c r="AN1335" s="16"/>
      <c r="AO1335" s="16"/>
      <c r="AP1335" s="16"/>
      <c r="AQ1335" s="16"/>
      <c r="AR1335" s="16"/>
      <c r="AS1335" s="16"/>
      <c r="AT1335" s="16"/>
      <c r="AU1335" s="16"/>
      <c r="AV1335" s="16"/>
      <c r="AW1335" s="16"/>
      <c r="AX1335" s="16"/>
      <c r="AY1335" s="16"/>
      <c r="AZ1335" s="28"/>
      <c r="BA1335" s="28"/>
      <c r="BB1335" s="28"/>
      <c r="BC1335" s="28"/>
      <c r="BD1335" s="28"/>
      <c r="BE1335" s="28"/>
      <c r="BF1335" s="28"/>
      <c r="BG1335" s="28"/>
      <c r="BH1335" s="28"/>
      <c r="BI1335" s="28"/>
      <c r="BJ1335" s="28"/>
      <c r="BK1335" s="28"/>
      <c r="BL1335" s="28"/>
      <c r="BM1335" s="28"/>
    </row>
    <row r="1336" spans="5:65" ht="15"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  <c r="AB1336" s="16"/>
      <c r="AC1336" s="16"/>
      <c r="AD1336" s="16"/>
      <c r="AE1336" s="16"/>
      <c r="AF1336" s="16"/>
      <c r="AG1336" s="16"/>
      <c r="AH1336" s="16"/>
      <c r="AI1336" s="16"/>
      <c r="AJ1336" s="16"/>
      <c r="AK1336" s="16"/>
      <c r="AL1336" s="16"/>
      <c r="AM1336" s="16"/>
      <c r="AN1336" s="16"/>
      <c r="AO1336" s="16"/>
      <c r="AP1336" s="16"/>
      <c r="AQ1336" s="16"/>
      <c r="AR1336" s="16"/>
      <c r="AS1336" s="16"/>
      <c r="AT1336" s="16"/>
      <c r="AU1336" s="16"/>
      <c r="AV1336" s="16"/>
      <c r="AW1336" s="16"/>
      <c r="AX1336" s="16"/>
      <c r="AY1336" s="16"/>
      <c r="AZ1336" s="28"/>
      <c r="BA1336" s="28"/>
      <c r="BB1336" s="28"/>
      <c r="BC1336" s="28"/>
      <c r="BD1336" s="28"/>
      <c r="BE1336" s="28"/>
      <c r="BF1336" s="28"/>
      <c r="BG1336" s="28"/>
      <c r="BH1336" s="28"/>
      <c r="BI1336" s="28"/>
      <c r="BJ1336" s="28"/>
      <c r="BK1336" s="28"/>
      <c r="BL1336" s="28"/>
      <c r="BM1336" s="28"/>
    </row>
    <row r="1337" spans="5:65" ht="15"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  <c r="AB1337" s="16"/>
      <c r="AC1337" s="16"/>
      <c r="AD1337" s="16"/>
      <c r="AE1337" s="16"/>
      <c r="AF1337" s="16"/>
      <c r="AG1337" s="16"/>
      <c r="AH1337" s="16"/>
      <c r="AI1337" s="16"/>
      <c r="AJ1337" s="16"/>
      <c r="AK1337" s="16"/>
      <c r="AL1337" s="16"/>
      <c r="AM1337" s="16"/>
      <c r="AN1337" s="16"/>
      <c r="AO1337" s="16"/>
      <c r="AP1337" s="16"/>
      <c r="AQ1337" s="16"/>
      <c r="AR1337" s="16"/>
      <c r="AS1337" s="16"/>
      <c r="AT1337" s="16"/>
      <c r="AU1337" s="16"/>
      <c r="AV1337" s="16"/>
      <c r="AW1337" s="16"/>
      <c r="AX1337" s="16"/>
      <c r="AY1337" s="16"/>
      <c r="AZ1337" s="28"/>
      <c r="BA1337" s="28"/>
      <c r="BB1337" s="28"/>
      <c r="BC1337" s="28"/>
      <c r="BD1337" s="28"/>
      <c r="BE1337" s="28"/>
      <c r="BF1337" s="28"/>
      <c r="BG1337" s="28"/>
      <c r="BH1337" s="28"/>
      <c r="BI1337" s="28"/>
      <c r="BJ1337" s="28"/>
      <c r="BK1337" s="28"/>
      <c r="BL1337" s="28"/>
      <c r="BM1337" s="28"/>
    </row>
    <row r="1338" spans="5:65" ht="15"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C1338" s="16"/>
      <c r="AD1338" s="16"/>
      <c r="AE1338" s="16"/>
      <c r="AF1338" s="16"/>
      <c r="AG1338" s="16"/>
      <c r="AH1338" s="16"/>
      <c r="AI1338" s="16"/>
      <c r="AJ1338" s="16"/>
      <c r="AK1338" s="16"/>
      <c r="AL1338" s="16"/>
      <c r="AM1338" s="16"/>
      <c r="AN1338" s="16"/>
      <c r="AO1338" s="16"/>
      <c r="AP1338" s="16"/>
      <c r="AQ1338" s="16"/>
      <c r="AR1338" s="16"/>
      <c r="AS1338" s="16"/>
      <c r="AT1338" s="16"/>
      <c r="AU1338" s="16"/>
      <c r="AV1338" s="16"/>
      <c r="AW1338" s="16"/>
      <c r="AX1338" s="16"/>
      <c r="AY1338" s="16"/>
      <c r="AZ1338" s="28"/>
      <c r="BA1338" s="28"/>
      <c r="BB1338" s="28"/>
      <c r="BC1338" s="28"/>
      <c r="BD1338" s="28"/>
      <c r="BE1338" s="28"/>
      <c r="BF1338" s="28"/>
      <c r="BG1338" s="28"/>
      <c r="BH1338" s="28"/>
      <c r="BI1338" s="28"/>
      <c r="BJ1338" s="28"/>
      <c r="BK1338" s="28"/>
      <c r="BL1338" s="28"/>
      <c r="BM1338" s="28"/>
    </row>
    <row r="1339" spans="5:65" ht="15"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16"/>
      <c r="AB1339" s="16"/>
      <c r="AC1339" s="16"/>
      <c r="AD1339" s="16"/>
      <c r="AE1339" s="16"/>
      <c r="AF1339" s="16"/>
      <c r="AG1339" s="16"/>
      <c r="AH1339" s="16"/>
      <c r="AI1339" s="16"/>
      <c r="AJ1339" s="16"/>
      <c r="AK1339" s="16"/>
      <c r="AL1339" s="16"/>
      <c r="AM1339" s="16"/>
      <c r="AN1339" s="16"/>
      <c r="AO1339" s="16"/>
      <c r="AP1339" s="16"/>
      <c r="AQ1339" s="16"/>
      <c r="AR1339" s="16"/>
      <c r="AS1339" s="16"/>
      <c r="AT1339" s="16"/>
      <c r="AU1339" s="16"/>
      <c r="AV1339" s="16"/>
      <c r="AW1339" s="16"/>
      <c r="AX1339" s="16"/>
      <c r="AY1339" s="16"/>
      <c r="AZ1339" s="28"/>
      <c r="BA1339" s="28"/>
      <c r="BB1339" s="28"/>
      <c r="BC1339" s="28"/>
      <c r="BD1339" s="28"/>
      <c r="BE1339" s="28"/>
      <c r="BF1339" s="28"/>
      <c r="BG1339" s="28"/>
      <c r="BH1339" s="28"/>
      <c r="BI1339" s="28"/>
      <c r="BJ1339" s="28"/>
      <c r="BK1339" s="28"/>
      <c r="BL1339" s="28"/>
      <c r="BM1339" s="28"/>
    </row>
    <row r="1340" spans="5:65" ht="15"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  <c r="AB1340" s="16"/>
      <c r="AC1340" s="16"/>
      <c r="AD1340" s="16"/>
      <c r="AE1340" s="16"/>
      <c r="AF1340" s="16"/>
      <c r="AG1340" s="16"/>
      <c r="AH1340" s="16"/>
      <c r="AI1340" s="16"/>
      <c r="AJ1340" s="16"/>
      <c r="AK1340" s="16"/>
      <c r="AL1340" s="16"/>
      <c r="AM1340" s="16"/>
      <c r="AN1340" s="16"/>
      <c r="AO1340" s="16"/>
      <c r="AP1340" s="16"/>
      <c r="AQ1340" s="16"/>
      <c r="AR1340" s="16"/>
      <c r="AS1340" s="16"/>
      <c r="AT1340" s="16"/>
      <c r="AU1340" s="16"/>
      <c r="AV1340" s="16"/>
      <c r="AW1340" s="16"/>
      <c r="AX1340" s="16"/>
      <c r="AY1340" s="16"/>
      <c r="AZ1340" s="28"/>
      <c r="BA1340" s="28"/>
      <c r="BB1340" s="28"/>
      <c r="BC1340" s="28"/>
      <c r="BD1340" s="28"/>
      <c r="BE1340" s="28"/>
      <c r="BF1340" s="28"/>
      <c r="BG1340" s="28"/>
      <c r="BH1340" s="28"/>
      <c r="BI1340" s="28"/>
      <c r="BJ1340" s="28"/>
      <c r="BK1340" s="28"/>
      <c r="BL1340" s="28"/>
      <c r="BM1340" s="28"/>
    </row>
    <row r="1341" spans="5:65" ht="15"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B1341" s="16"/>
      <c r="AC1341" s="16"/>
      <c r="AD1341" s="16"/>
      <c r="AE1341" s="16"/>
      <c r="AF1341" s="16"/>
      <c r="AG1341" s="16"/>
      <c r="AH1341" s="16"/>
      <c r="AI1341" s="16"/>
      <c r="AJ1341" s="16"/>
      <c r="AK1341" s="16"/>
      <c r="AL1341" s="16"/>
      <c r="AM1341" s="16"/>
      <c r="AN1341" s="16"/>
      <c r="AO1341" s="16"/>
      <c r="AP1341" s="16"/>
      <c r="AQ1341" s="16"/>
      <c r="AR1341" s="16"/>
      <c r="AS1341" s="16"/>
      <c r="AT1341" s="16"/>
      <c r="AU1341" s="16"/>
      <c r="AV1341" s="16"/>
      <c r="AW1341" s="16"/>
      <c r="AX1341" s="16"/>
      <c r="AY1341" s="16"/>
      <c r="AZ1341" s="28"/>
      <c r="BA1341" s="28"/>
      <c r="BB1341" s="28"/>
      <c r="BC1341" s="28"/>
      <c r="BD1341" s="28"/>
      <c r="BE1341" s="28"/>
      <c r="BF1341" s="28"/>
      <c r="BG1341" s="28"/>
      <c r="BH1341" s="28"/>
      <c r="BI1341" s="28"/>
      <c r="BJ1341" s="28"/>
      <c r="BK1341" s="28"/>
      <c r="BL1341" s="28"/>
      <c r="BM1341" s="28"/>
    </row>
    <row r="1342" spans="5:65" ht="15"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16"/>
      <c r="AB1342" s="16"/>
      <c r="AC1342" s="16"/>
      <c r="AD1342" s="16"/>
      <c r="AE1342" s="16"/>
      <c r="AF1342" s="16"/>
      <c r="AG1342" s="16"/>
      <c r="AH1342" s="16"/>
      <c r="AI1342" s="16"/>
      <c r="AJ1342" s="16"/>
      <c r="AK1342" s="16"/>
      <c r="AL1342" s="16"/>
      <c r="AM1342" s="16"/>
      <c r="AN1342" s="16"/>
      <c r="AO1342" s="16"/>
      <c r="AP1342" s="16"/>
      <c r="AQ1342" s="16"/>
      <c r="AR1342" s="16"/>
      <c r="AS1342" s="16"/>
      <c r="AT1342" s="16"/>
      <c r="AU1342" s="16"/>
      <c r="AV1342" s="16"/>
      <c r="AW1342" s="16"/>
      <c r="AX1342" s="16"/>
      <c r="AY1342" s="16"/>
      <c r="AZ1342" s="28"/>
      <c r="BA1342" s="28"/>
      <c r="BB1342" s="28"/>
      <c r="BC1342" s="28"/>
      <c r="BD1342" s="28"/>
      <c r="BE1342" s="28"/>
      <c r="BF1342" s="28"/>
      <c r="BG1342" s="28"/>
      <c r="BH1342" s="28"/>
      <c r="BI1342" s="28"/>
      <c r="BJ1342" s="28"/>
      <c r="BK1342" s="28"/>
      <c r="BL1342" s="28"/>
      <c r="BM1342" s="28"/>
    </row>
    <row r="1343" spans="5:65" ht="15"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B1343" s="16"/>
      <c r="AC1343" s="16"/>
      <c r="AD1343" s="16"/>
      <c r="AE1343" s="16"/>
      <c r="AF1343" s="16"/>
      <c r="AG1343" s="16"/>
      <c r="AH1343" s="16"/>
      <c r="AI1343" s="16"/>
      <c r="AJ1343" s="16"/>
      <c r="AK1343" s="16"/>
      <c r="AL1343" s="16"/>
      <c r="AM1343" s="16"/>
      <c r="AN1343" s="16"/>
      <c r="AO1343" s="16"/>
      <c r="AP1343" s="16"/>
      <c r="AQ1343" s="16"/>
      <c r="AR1343" s="16"/>
      <c r="AS1343" s="16"/>
      <c r="AT1343" s="16"/>
      <c r="AU1343" s="16"/>
      <c r="AV1343" s="16"/>
      <c r="AW1343" s="16"/>
      <c r="AX1343" s="16"/>
      <c r="AY1343" s="16"/>
      <c r="AZ1343" s="28"/>
      <c r="BA1343" s="28"/>
      <c r="BB1343" s="28"/>
      <c r="BC1343" s="28"/>
      <c r="BD1343" s="28"/>
      <c r="BE1343" s="28"/>
      <c r="BF1343" s="28"/>
      <c r="BG1343" s="28"/>
      <c r="BH1343" s="28"/>
      <c r="BI1343" s="28"/>
      <c r="BJ1343" s="28"/>
      <c r="BK1343" s="28"/>
      <c r="BL1343" s="28"/>
      <c r="BM1343" s="28"/>
    </row>
    <row r="1344" spans="5:65" ht="15"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  <c r="AB1344" s="16"/>
      <c r="AC1344" s="16"/>
      <c r="AD1344" s="16"/>
      <c r="AE1344" s="16"/>
      <c r="AF1344" s="16"/>
      <c r="AG1344" s="16"/>
      <c r="AH1344" s="16"/>
      <c r="AI1344" s="16"/>
      <c r="AJ1344" s="16"/>
      <c r="AK1344" s="16"/>
      <c r="AL1344" s="16"/>
      <c r="AM1344" s="16"/>
      <c r="AN1344" s="16"/>
      <c r="AO1344" s="16"/>
      <c r="AP1344" s="16"/>
      <c r="AQ1344" s="16"/>
      <c r="AR1344" s="16"/>
      <c r="AS1344" s="16"/>
      <c r="AT1344" s="16"/>
      <c r="AU1344" s="16"/>
      <c r="AV1344" s="16"/>
      <c r="AW1344" s="16"/>
      <c r="AX1344" s="16"/>
      <c r="AY1344" s="16"/>
      <c r="AZ1344" s="28"/>
      <c r="BA1344" s="28"/>
      <c r="BB1344" s="28"/>
      <c r="BC1344" s="28"/>
      <c r="BD1344" s="28"/>
      <c r="BE1344" s="28"/>
      <c r="BF1344" s="28"/>
      <c r="BG1344" s="28"/>
      <c r="BH1344" s="28"/>
      <c r="BI1344" s="28"/>
      <c r="BJ1344" s="28"/>
      <c r="BK1344" s="28"/>
      <c r="BL1344" s="28"/>
      <c r="BM1344" s="28"/>
    </row>
    <row r="1345" spans="5:65" ht="15"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16"/>
      <c r="AB1345" s="16"/>
      <c r="AC1345" s="16"/>
      <c r="AD1345" s="16"/>
      <c r="AE1345" s="16"/>
      <c r="AF1345" s="16"/>
      <c r="AG1345" s="16"/>
      <c r="AH1345" s="16"/>
      <c r="AI1345" s="16"/>
      <c r="AJ1345" s="16"/>
      <c r="AK1345" s="16"/>
      <c r="AL1345" s="16"/>
      <c r="AM1345" s="16"/>
      <c r="AN1345" s="16"/>
      <c r="AO1345" s="16"/>
      <c r="AP1345" s="16"/>
      <c r="AQ1345" s="16"/>
      <c r="AR1345" s="16"/>
      <c r="AS1345" s="16"/>
      <c r="AT1345" s="16"/>
      <c r="AU1345" s="16"/>
      <c r="AV1345" s="16"/>
      <c r="AW1345" s="16"/>
      <c r="AX1345" s="16"/>
      <c r="AY1345" s="16"/>
      <c r="AZ1345" s="28"/>
      <c r="BA1345" s="28"/>
      <c r="BB1345" s="28"/>
      <c r="BC1345" s="28"/>
      <c r="BD1345" s="28"/>
      <c r="BE1345" s="28"/>
      <c r="BF1345" s="28"/>
      <c r="BG1345" s="28"/>
      <c r="BH1345" s="28"/>
      <c r="BI1345" s="28"/>
      <c r="BJ1345" s="28"/>
      <c r="BK1345" s="28"/>
      <c r="BL1345" s="28"/>
      <c r="BM1345" s="28"/>
    </row>
    <row r="1346" spans="5:65" ht="15"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16"/>
      <c r="AB1346" s="16"/>
      <c r="AC1346" s="16"/>
      <c r="AD1346" s="16"/>
      <c r="AE1346" s="16"/>
      <c r="AF1346" s="16"/>
      <c r="AG1346" s="16"/>
      <c r="AH1346" s="16"/>
      <c r="AI1346" s="16"/>
      <c r="AJ1346" s="16"/>
      <c r="AK1346" s="16"/>
      <c r="AL1346" s="16"/>
      <c r="AM1346" s="16"/>
      <c r="AN1346" s="16"/>
      <c r="AO1346" s="16"/>
      <c r="AP1346" s="16"/>
      <c r="AQ1346" s="16"/>
      <c r="AR1346" s="16"/>
      <c r="AS1346" s="16"/>
      <c r="AT1346" s="16"/>
      <c r="AU1346" s="16"/>
      <c r="AV1346" s="16"/>
      <c r="AW1346" s="16"/>
      <c r="AX1346" s="16"/>
      <c r="AY1346" s="16"/>
      <c r="AZ1346" s="28"/>
      <c r="BA1346" s="28"/>
      <c r="BB1346" s="28"/>
      <c r="BC1346" s="28"/>
      <c r="BD1346" s="28"/>
      <c r="BE1346" s="28"/>
      <c r="BF1346" s="28"/>
      <c r="BG1346" s="28"/>
      <c r="BH1346" s="28"/>
      <c r="BI1346" s="28"/>
      <c r="BJ1346" s="28"/>
      <c r="BK1346" s="28"/>
      <c r="BL1346" s="28"/>
      <c r="BM1346" s="28"/>
    </row>
    <row r="1347" spans="5:65" ht="15"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16"/>
      <c r="AB1347" s="16"/>
      <c r="AC1347" s="16"/>
      <c r="AD1347" s="16"/>
      <c r="AE1347" s="16"/>
      <c r="AF1347" s="16"/>
      <c r="AG1347" s="16"/>
      <c r="AH1347" s="16"/>
      <c r="AI1347" s="16"/>
      <c r="AJ1347" s="16"/>
      <c r="AK1347" s="16"/>
      <c r="AL1347" s="16"/>
      <c r="AM1347" s="16"/>
      <c r="AN1347" s="16"/>
      <c r="AO1347" s="16"/>
      <c r="AP1347" s="16"/>
      <c r="AQ1347" s="16"/>
      <c r="AR1347" s="16"/>
      <c r="AS1347" s="16"/>
      <c r="AT1347" s="16"/>
      <c r="AU1347" s="16"/>
      <c r="AV1347" s="16"/>
      <c r="AW1347" s="16"/>
      <c r="AX1347" s="16"/>
      <c r="AY1347" s="16"/>
      <c r="AZ1347" s="28"/>
      <c r="BA1347" s="28"/>
      <c r="BB1347" s="28"/>
      <c r="BC1347" s="28"/>
      <c r="BD1347" s="28"/>
      <c r="BE1347" s="28"/>
      <c r="BF1347" s="28"/>
      <c r="BG1347" s="28"/>
      <c r="BH1347" s="28"/>
      <c r="BI1347" s="28"/>
      <c r="BJ1347" s="28"/>
      <c r="BK1347" s="28"/>
      <c r="BL1347" s="28"/>
      <c r="BM1347" s="28"/>
    </row>
    <row r="1348" spans="5:65" ht="15"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16"/>
      <c r="AB1348" s="16"/>
      <c r="AC1348" s="16"/>
      <c r="AD1348" s="16"/>
      <c r="AE1348" s="16"/>
      <c r="AF1348" s="16"/>
      <c r="AG1348" s="16"/>
      <c r="AH1348" s="16"/>
      <c r="AI1348" s="16"/>
      <c r="AJ1348" s="16"/>
      <c r="AK1348" s="16"/>
      <c r="AL1348" s="16"/>
      <c r="AM1348" s="16"/>
      <c r="AN1348" s="16"/>
      <c r="AO1348" s="16"/>
      <c r="AP1348" s="16"/>
      <c r="AQ1348" s="16"/>
      <c r="AR1348" s="16"/>
      <c r="AS1348" s="16"/>
      <c r="AT1348" s="16"/>
      <c r="AU1348" s="16"/>
      <c r="AV1348" s="16"/>
      <c r="AW1348" s="16"/>
      <c r="AX1348" s="16"/>
      <c r="AY1348" s="16"/>
      <c r="AZ1348" s="28"/>
      <c r="BA1348" s="28"/>
      <c r="BB1348" s="28"/>
      <c r="BC1348" s="28"/>
      <c r="BD1348" s="28"/>
      <c r="BE1348" s="28"/>
      <c r="BF1348" s="28"/>
      <c r="BG1348" s="28"/>
      <c r="BH1348" s="28"/>
      <c r="BI1348" s="28"/>
      <c r="BJ1348" s="28"/>
      <c r="BK1348" s="28"/>
      <c r="BL1348" s="28"/>
      <c r="BM1348" s="28"/>
    </row>
    <row r="1349" spans="5:65" ht="15"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  <c r="AB1349" s="16"/>
      <c r="AC1349" s="16"/>
      <c r="AD1349" s="16"/>
      <c r="AE1349" s="16"/>
      <c r="AF1349" s="16"/>
      <c r="AG1349" s="16"/>
      <c r="AH1349" s="16"/>
      <c r="AI1349" s="16"/>
      <c r="AJ1349" s="16"/>
      <c r="AK1349" s="16"/>
      <c r="AL1349" s="16"/>
      <c r="AM1349" s="16"/>
      <c r="AN1349" s="16"/>
      <c r="AO1349" s="16"/>
      <c r="AP1349" s="16"/>
      <c r="AQ1349" s="16"/>
      <c r="AR1349" s="16"/>
      <c r="AS1349" s="16"/>
      <c r="AT1349" s="16"/>
      <c r="AU1349" s="16"/>
      <c r="AV1349" s="16"/>
      <c r="AW1349" s="16"/>
      <c r="AX1349" s="16"/>
      <c r="AY1349" s="16"/>
      <c r="AZ1349" s="28"/>
      <c r="BA1349" s="28"/>
      <c r="BB1349" s="28"/>
      <c r="BC1349" s="28"/>
      <c r="BD1349" s="28"/>
      <c r="BE1349" s="28"/>
      <c r="BF1349" s="28"/>
      <c r="BG1349" s="28"/>
      <c r="BH1349" s="28"/>
      <c r="BI1349" s="28"/>
      <c r="BJ1349" s="28"/>
      <c r="BK1349" s="28"/>
      <c r="BL1349" s="28"/>
      <c r="BM1349" s="28"/>
    </row>
    <row r="1350" spans="5:65" ht="15"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16"/>
      <c r="AB1350" s="16"/>
      <c r="AC1350" s="16"/>
      <c r="AD1350" s="16"/>
      <c r="AE1350" s="16"/>
      <c r="AF1350" s="16"/>
      <c r="AG1350" s="16"/>
      <c r="AH1350" s="16"/>
      <c r="AI1350" s="16"/>
      <c r="AJ1350" s="16"/>
      <c r="AK1350" s="16"/>
      <c r="AL1350" s="16"/>
      <c r="AM1350" s="16"/>
      <c r="AN1350" s="16"/>
      <c r="AO1350" s="16"/>
      <c r="AP1350" s="16"/>
      <c r="AQ1350" s="16"/>
      <c r="AR1350" s="16"/>
      <c r="AS1350" s="16"/>
      <c r="AT1350" s="16"/>
      <c r="AU1350" s="16"/>
      <c r="AV1350" s="16"/>
      <c r="AW1350" s="16"/>
      <c r="AX1350" s="16"/>
      <c r="AY1350" s="16"/>
      <c r="AZ1350" s="28"/>
      <c r="BA1350" s="28"/>
      <c r="BB1350" s="28"/>
      <c r="BC1350" s="28"/>
      <c r="BD1350" s="28"/>
      <c r="BE1350" s="28"/>
      <c r="BF1350" s="28"/>
      <c r="BG1350" s="28"/>
      <c r="BH1350" s="28"/>
      <c r="BI1350" s="28"/>
      <c r="BJ1350" s="28"/>
      <c r="BK1350" s="28"/>
      <c r="BL1350" s="28"/>
      <c r="BM1350" s="28"/>
    </row>
    <row r="1351" spans="5:65" ht="15"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16"/>
      <c r="AB1351" s="16"/>
      <c r="AC1351" s="16"/>
      <c r="AD1351" s="16"/>
      <c r="AE1351" s="16"/>
      <c r="AF1351" s="16"/>
      <c r="AG1351" s="16"/>
      <c r="AH1351" s="16"/>
      <c r="AI1351" s="16"/>
      <c r="AJ1351" s="16"/>
      <c r="AK1351" s="16"/>
      <c r="AL1351" s="16"/>
      <c r="AM1351" s="16"/>
      <c r="AN1351" s="16"/>
      <c r="AO1351" s="16"/>
      <c r="AP1351" s="16"/>
      <c r="AQ1351" s="16"/>
      <c r="AR1351" s="16"/>
      <c r="AS1351" s="16"/>
      <c r="AT1351" s="16"/>
      <c r="AU1351" s="16"/>
      <c r="AV1351" s="16"/>
      <c r="AW1351" s="16"/>
      <c r="AX1351" s="16"/>
      <c r="AY1351" s="16"/>
      <c r="AZ1351" s="28"/>
      <c r="BA1351" s="28"/>
      <c r="BB1351" s="28"/>
      <c r="BC1351" s="28"/>
      <c r="BD1351" s="28"/>
      <c r="BE1351" s="28"/>
      <c r="BF1351" s="28"/>
      <c r="BG1351" s="28"/>
      <c r="BH1351" s="28"/>
      <c r="BI1351" s="28"/>
      <c r="BJ1351" s="28"/>
      <c r="BK1351" s="28"/>
      <c r="BL1351" s="28"/>
      <c r="BM1351" s="28"/>
    </row>
    <row r="1352" spans="5:65" ht="15"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  <c r="AB1352" s="16"/>
      <c r="AC1352" s="16"/>
      <c r="AD1352" s="16"/>
      <c r="AE1352" s="16"/>
      <c r="AF1352" s="16"/>
      <c r="AG1352" s="16"/>
      <c r="AH1352" s="16"/>
      <c r="AI1352" s="16"/>
      <c r="AJ1352" s="16"/>
      <c r="AK1352" s="16"/>
      <c r="AL1352" s="16"/>
      <c r="AM1352" s="16"/>
      <c r="AN1352" s="16"/>
      <c r="AO1352" s="16"/>
      <c r="AP1352" s="16"/>
      <c r="AQ1352" s="16"/>
      <c r="AR1352" s="16"/>
      <c r="AS1352" s="16"/>
      <c r="AT1352" s="16"/>
      <c r="AU1352" s="16"/>
      <c r="AV1352" s="16"/>
      <c r="AW1352" s="16"/>
      <c r="AX1352" s="16"/>
      <c r="AY1352" s="16"/>
      <c r="AZ1352" s="28"/>
      <c r="BA1352" s="28"/>
      <c r="BB1352" s="28"/>
      <c r="BC1352" s="28"/>
      <c r="BD1352" s="28"/>
      <c r="BE1352" s="28"/>
      <c r="BF1352" s="28"/>
      <c r="BG1352" s="28"/>
      <c r="BH1352" s="28"/>
      <c r="BI1352" s="28"/>
      <c r="BJ1352" s="28"/>
      <c r="BK1352" s="28"/>
      <c r="BL1352" s="28"/>
      <c r="BM1352" s="28"/>
    </row>
    <row r="1353" spans="5:65" ht="15"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  <c r="AB1353" s="16"/>
      <c r="AC1353" s="16"/>
      <c r="AD1353" s="16"/>
      <c r="AE1353" s="16"/>
      <c r="AF1353" s="16"/>
      <c r="AG1353" s="16"/>
      <c r="AH1353" s="16"/>
      <c r="AI1353" s="16"/>
      <c r="AJ1353" s="16"/>
      <c r="AK1353" s="16"/>
      <c r="AL1353" s="16"/>
      <c r="AM1353" s="16"/>
      <c r="AN1353" s="16"/>
      <c r="AO1353" s="16"/>
      <c r="AP1353" s="16"/>
      <c r="AQ1353" s="16"/>
      <c r="AR1353" s="16"/>
      <c r="AS1353" s="16"/>
      <c r="AT1353" s="16"/>
      <c r="AU1353" s="16"/>
      <c r="AV1353" s="16"/>
      <c r="AW1353" s="16"/>
      <c r="AX1353" s="16"/>
      <c r="AY1353" s="16"/>
      <c r="AZ1353" s="28"/>
      <c r="BA1353" s="28"/>
      <c r="BB1353" s="28"/>
      <c r="BC1353" s="28"/>
      <c r="BD1353" s="28"/>
      <c r="BE1353" s="28"/>
      <c r="BF1353" s="28"/>
      <c r="BG1353" s="28"/>
      <c r="BH1353" s="28"/>
      <c r="BI1353" s="28"/>
      <c r="BJ1353" s="28"/>
      <c r="BK1353" s="28"/>
      <c r="BL1353" s="28"/>
      <c r="BM1353" s="28"/>
    </row>
    <row r="1354" spans="5:65" ht="15"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16"/>
      <c r="AB1354" s="16"/>
      <c r="AC1354" s="16"/>
      <c r="AD1354" s="16"/>
      <c r="AE1354" s="16"/>
      <c r="AF1354" s="16"/>
      <c r="AG1354" s="16"/>
      <c r="AH1354" s="16"/>
      <c r="AI1354" s="16"/>
      <c r="AJ1354" s="16"/>
      <c r="AK1354" s="16"/>
      <c r="AL1354" s="16"/>
      <c r="AM1354" s="16"/>
      <c r="AN1354" s="16"/>
      <c r="AO1354" s="16"/>
      <c r="AP1354" s="16"/>
      <c r="AQ1354" s="16"/>
      <c r="AR1354" s="16"/>
      <c r="AS1354" s="16"/>
      <c r="AT1354" s="16"/>
      <c r="AU1354" s="16"/>
      <c r="AV1354" s="16"/>
      <c r="AW1354" s="16"/>
      <c r="AX1354" s="16"/>
      <c r="AY1354" s="16"/>
      <c r="AZ1354" s="28"/>
      <c r="BA1354" s="28"/>
      <c r="BB1354" s="28"/>
      <c r="BC1354" s="28"/>
      <c r="BD1354" s="28"/>
      <c r="BE1354" s="28"/>
      <c r="BF1354" s="28"/>
      <c r="BG1354" s="28"/>
      <c r="BH1354" s="28"/>
      <c r="BI1354" s="28"/>
      <c r="BJ1354" s="28"/>
      <c r="BK1354" s="28"/>
      <c r="BL1354" s="28"/>
      <c r="BM1354" s="28"/>
    </row>
    <row r="1355" spans="5:65" ht="15"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16"/>
      <c r="AB1355" s="16"/>
      <c r="AC1355" s="16"/>
      <c r="AD1355" s="16"/>
      <c r="AE1355" s="16"/>
      <c r="AF1355" s="16"/>
      <c r="AG1355" s="16"/>
      <c r="AH1355" s="16"/>
      <c r="AI1355" s="16"/>
      <c r="AJ1355" s="16"/>
      <c r="AK1355" s="16"/>
      <c r="AL1355" s="16"/>
      <c r="AM1355" s="16"/>
      <c r="AN1355" s="16"/>
      <c r="AO1355" s="16"/>
      <c r="AP1355" s="16"/>
      <c r="AQ1355" s="16"/>
      <c r="AR1355" s="16"/>
      <c r="AS1355" s="16"/>
      <c r="AT1355" s="16"/>
      <c r="AU1355" s="16"/>
      <c r="AV1355" s="16"/>
      <c r="AW1355" s="16"/>
      <c r="AX1355" s="16"/>
      <c r="AY1355" s="16"/>
      <c r="AZ1355" s="28"/>
      <c r="BA1355" s="28"/>
      <c r="BB1355" s="28"/>
      <c r="BC1355" s="28"/>
      <c r="BD1355" s="28"/>
      <c r="BE1355" s="28"/>
      <c r="BF1355" s="28"/>
      <c r="BG1355" s="28"/>
      <c r="BH1355" s="28"/>
      <c r="BI1355" s="28"/>
      <c r="BJ1355" s="28"/>
      <c r="BK1355" s="28"/>
      <c r="BL1355" s="28"/>
      <c r="BM1355" s="28"/>
    </row>
    <row r="1356" spans="5:65" ht="15"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  <c r="AB1356" s="16"/>
      <c r="AC1356" s="16"/>
      <c r="AD1356" s="16"/>
      <c r="AE1356" s="16"/>
      <c r="AF1356" s="16"/>
      <c r="AG1356" s="16"/>
      <c r="AH1356" s="16"/>
      <c r="AI1356" s="16"/>
      <c r="AJ1356" s="16"/>
      <c r="AK1356" s="16"/>
      <c r="AL1356" s="16"/>
      <c r="AM1356" s="16"/>
      <c r="AN1356" s="16"/>
      <c r="AO1356" s="16"/>
      <c r="AP1356" s="16"/>
      <c r="AQ1356" s="16"/>
      <c r="AR1356" s="16"/>
      <c r="AS1356" s="16"/>
      <c r="AT1356" s="16"/>
      <c r="AU1356" s="16"/>
      <c r="AV1356" s="16"/>
      <c r="AW1356" s="16"/>
      <c r="AX1356" s="16"/>
      <c r="AY1356" s="16"/>
      <c r="AZ1356" s="28"/>
      <c r="BA1356" s="28"/>
      <c r="BB1356" s="28"/>
      <c r="BC1356" s="28"/>
      <c r="BD1356" s="28"/>
      <c r="BE1356" s="28"/>
      <c r="BF1356" s="28"/>
      <c r="BG1356" s="28"/>
      <c r="BH1356" s="28"/>
      <c r="BI1356" s="28"/>
      <c r="BJ1356" s="28"/>
      <c r="BK1356" s="28"/>
      <c r="BL1356" s="28"/>
      <c r="BM1356" s="28"/>
    </row>
    <row r="1357" spans="5:65" ht="15"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16"/>
      <c r="AB1357" s="16"/>
      <c r="AC1357" s="16"/>
      <c r="AD1357" s="16"/>
      <c r="AE1357" s="16"/>
      <c r="AF1357" s="16"/>
      <c r="AG1357" s="16"/>
      <c r="AH1357" s="16"/>
      <c r="AI1357" s="16"/>
      <c r="AJ1357" s="16"/>
      <c r="AK1357" s="16"/>
      <c r="AL1357" s="16"/>
      <c r="AM1357" s="16"/>
      <c r="AN1357" s="16"/>
      <c r="AO1357" s="16"/>
      <c r="AP1357" s="16"/>
      <c r="AQ1357" s="16"/>
      <c r="AR1357" s="16"/>
      <c r="AS1357" s="16"/>
      <c r="AT1357" s="16"/>
      <c r="AU1357" s="16"/>
      <c r="AV1357" s="16"/>
      <c r="AW1357" s="16"/>
      <c r="AX1357" s="16"/>
      <c r="AY1357" s="16"/>
      <c r="AZ1357" s="28"/>
      <c r="BA1357" s="28"/>
      <c r="BB1357" s="28"/>
      <c r="BC1357" s="28"/>
      <c r="BD1357" s="28"/>
      <c r="BE1357" s="28"/>
      <c r="BF1357" s="28"/>
      <c r="BG1357" s="28"/>
      <c r="BH1357" s="28"/>
      <c r="BI1357" s="28"/>
      <c r="BJ1357" s="28"/>
      <c r="BK1357" s="28"/>
      <c r="BL1357" s="28"/>
      <c r="BM1357" s="28"/>
    </row>
    <row r="1358" spans="5:65" ht="15"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16"/>
      <c r="AB1358" s="16"/>
      <c r="AC1358" s="16"/>
      <c r="AD1358" s="16"/>
      <c r="AE1358" s="16"/>
      <c r="AF1358" s="16"/>
      <c r="AG1358" s="16"/>
      <c r="AH1358" s="16"/>
      <c r="AI1358" s="16"/>
      <c r="AJ1358" s="16"/>
      <c r="AK1358" s="16"/>
      <c r="AL1358" s="16"/>
      <c r="AM1358" s="16"/>
      <c r="AN1358" s="16"/>
      <c r="AO1358" s="16"/>
      <c r="AP1358" s="16"/>
      <c r="AQ1358" s="16"/>
      <c r="AR1358" s="16"/>
      <c r="AS1358" s="16"/>
      <c r="AT1358" s="16"/>
      <c r="AU1358" s="16"/>
      <c r="AV1358" s="16"/>
      <c r="AW1358" s="16"/>
      <c r="AX1358" s="16"/>
      <c r="AY1358" s="16"/>
      <c r="AZ1358" s="28"/>
      <c r="BA1358" s="28"/>
      <c r="BB1358" s="28"/>
      <c r="BC1358" s="28"/>
      <c r="BD1358" s="28"/>
      <c r="BE1358" s="28"/>
      <c r="BF1358" s="28"/>
      <c r="BG1358" s="28"/>
      <c r="BH1358" s="28"/>
      <c r="BI1358" s="28"/>
      <c r="BJ1358" s="28"/>
      <c r="BK1358" s="28"/>
      <c r="BL1358" s="28"/>
      <c r="BM1358" s="28"/>
    </row>
    <row r="1359" spans="5:65" ht="15"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16"/>
      <c r="AB1359" s="16"/>
      <c r="AC1359" s="16"/>
      <c r="AD1359" s="16"/>
      <c r="AE1359" s="16"/>
      <c r="AF1359" s="16"/>
      <c r="AG1359" s="16"/>
      <c r="AH1359" s="16"/>
      <c r="AI1359" s="16"/>
      <c r="AJ1359" s="16"/>
      <c r="AK1359" s="16"/>
      <c r="AL1359" s="16"/>
      <c r="AM1359" s="16"/>
      <c r="AN1359" s="16"/>
      <c r="AO1359" s="16"/>
      <c r="AP1359" s="16"/>
      <c r="AQ1359" s="16"/>
      <c r="AR1359" s="16"/>
      <c r="AS1359" s="16"/>
      <c r="AT1359" s="16"/>
      <c r="AU1359" s="16"/>
      <c r="AV1359" s="16"/>
      <c r="AW1359" s="16"/>
      <c r="AX1359" s="16"/>
      <c r="AY1359" s="16"/>
      <c r="AZ1359" s="28"/>
      <c r="BA1359" s="28"/>
      <c r="BB1359" s="28"/>
      <c r="BC1359" s="28"/>
      <c r="BD1359" s="28"/>
      <c r="BE1359" s="28"/>
      <c r="BF1359" s="28"/>
      <c r="BG1359" s="28"/>
      <c r="BH1359" s="28"/>
      <c r="BI1359" s="28"/>
      <c r="BJ1359" s="28"/>
      <c r="BK1359" s="28"/>
      <c r="BL1359" s="28"/>
      <c r="BM1359" s="28"/>
    </row>
    <row r="1360" spans="5:65" ht="15"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16"/>
      <c r="AB1360" s="16"/>
      <c r="AC1360" s="16"/>
      <c r="AD1360" s="16"/>
      <c r="AE1360" s="16"/>
      <c r="AF1360" s="16"/>
      <c r="AG1360" s="16"/>
      <c r="AH1360" s="16"/>
      <c r="AI1360" s="16"/>
      <c r="AJ1360" s="16"/>
      <c r="AK1360" s="16"/>
      <c r="AL1360" s="16"/>
      <c r="AM1360" s="16"/>
      <c r="AN1360" s="16"/>
      <c r="AO1360" s="16"/>
      <c r="AP1360" s="16"/>
      <c r="AQ1360" s="16"/>
      <c r="AR1360" s="16"/>
      <c r="AS1360" s="16"/>
      <c r="AT1360" s="16"/>
      <c r="AU1360" s="16"/>
      <c r="AV1360" s="16"/>
      <c r="AW1360" s="16"/>
      <c r="AX1360" s="16"/>
      <c r="AY1360" s="16"/>
      <c r="AZ1360" s="28"/>
      <c r="BA1360" s="28"/>
      <c r="BB1360" s="28"/>
      <c r="BC1360" s="28"/>
      <c r="BD1360" s="28"/>
      <c r="BE1360" s="28"/>
      <c r="BF1360" s="28"/>
      <c r="BG1360" s="28"/>
      <c r="BH1360" s="28"/>
      <c r="BI1360" s="28"/>
      <c r="BJ1360" s="28"/>
      <c r="BK1360" s="28"/>
      <c r="BL1360" s="28"/>
      <c r="BM1360" s="28"/>
    </row>
    <row r="1361" spans="5:65" ht="15"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16"/>
      <c r="AB1361" s="16"/>
      <c r="AC1361" s="16"/>
      <c r="AD1361" s="16"/>
      <c r="AE1361" s="16"/>
      <c r="AF1361" s="16"/>
      <c r="AG1361" s="16"/>
      <c r="AH1361" s="16"/>
      <c r="AI1361" s="16"/>
      <c r="AJ1361" s="16"/>
      <c r="AK1361" s="16"/>
      <c r="AL1361" s="16"/>
      <c r="AM1361" s="16"/>
      <c r="AN1361" s="16"/>
      <c r="AO1361" s="16"/>
      <c r="AP1361" s="16"/>
      <c r="AQ1361" s="16"/>
      <c r="AR1361" s="16"/>
      <c r="AS1361" s="16"/>
      <c r="AT1361" s="16"/>
      <c r="AU1361" s="16"/>
      <c r="AV1361" s="16"/>
      <c r="AW1361" s="16"/>
      <c r="AX1361" s="16"/>
      <c r="AY1361" s="16"/>
      <c r="AZ1361" s="28"/>
      <c r="BA1361" s="28"/>
      <c r="BB1361" s="28"/>
      <c r="BC1361" s="28"/>
      <c r="BD1361" s="28"/>
      <c r="BE1361" s="28"/>
      <c r="BF1361" s="28"/>
      <c r="BG1361" s="28"/>
      <c r="BH1361" s="28"/>
      <c r="BI1361" s="28"/>
      <c r="BJ1361" s="28"/>
      <c r="BK1361" s="28"/>
      <c r="BL1361" s="28"/>
      <c r="BM1361" s="28"/>
    </row>
    <row r="1362" spans="5:65" ht="15"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16"/>
      <c r="AB1362" s="16"/>
      <c r="AC1362" s="16"/>
      <c r="AD1362" s="16"/>
      <c r="AE1362" s="16"/>
      <c r="AF1362" s="16"/>
      <c r="AG1362" s="16"/>
      <c r="AH1362" s="16"/>
      <c r="AI1362" s="16"/>
      <c r="AJ1362" s="16"/>
      <c r="AK1362" s="16"/>
      <c r="AL1362" s="16"/>
      <c r="AM1362" s="16"/>
      <c r="AN1362" s="16"/>
      <c r="AO1362" s="16"/>
      <c r="AP1362" s="16"/>
      <c r="AQ1362" s="16"/>
      <c r="AR1362" s="16"/>
      <c r="AS1362" s="16"/>
      <c r="AT1362" s="16"/>
      <c r="AU1362" s="16"/>
      <c r="AV1362" s="16"/>
      <c r="AW1362" s="16"/>
      <c r="AX1362" s="16"/>
      <c r="AY1362" s="16"/>
      <c r="AZ1362" s="28"/>
      <c r="BA1362" s="28"/>
      <c r="BB1362" s="28"/>
      <c r="BC1362" s="28"/>
      <c r="BD1362" s="28"/>
      <c r="BE1362" s="28"/>
      <c r="BF1362" s="28"/>
      <c r="BG1362" s="28"/>
      <c r="BH1362" s="28"/>
      <c r="BI1362" s="28"/>
      <c r="BJ1362" s="28"/>
      <c r="BK1362" s="28"/>
      <c r="BL1362" s="28"/>
      <c r="BM1362" s="28"/>
    </row>
    <row r="1363" spans="5:65" ht="15"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16"/>
      <c r="AB1363" s="16"/>
      <c r="AC1363" s="16"/>
      <c r="AD1363" s="16"/>
      <c r="AE1363" s="16"/>
      <c r="AF1363" s="16"/>
      <c r="AG1363" s="16"/>
      <c r="AH1363" s="16"/>
      <c r="AI1363" s="16"/>
      <c r="AJ1363" s="16"/>
      <c r="AK1363" s="16"/>
      <c r="AL1363" s="16"/>
      <c r="AM1363" s="16"/>
      <c r="AN1363" s="16"/>
      <c r="AO1363" s="16"/>
      <c r="AP1363" s="16"/>
      <c r="AQ1363" s="16"/>
      <c r="AR1363" s="16"/>
      <c r="AS1363" s="16"/>
      <c r="AT1363" s="16"/>
      <c r="AU1363" s="16"/>
      <c r="AV1363" s="16"/>
      <c r="AW1363" s="16"/>
      <c r="AX1363" s="16"/>
      <c r="AY1363" s="16"/>
      <c r="AZ1363" s="28"/>
      <c r="BA1363" s="28"/>
      <c r="BB1363" s="28"/>
      <c r="BC1363" s="28"/>
      <c r="BD1363" s="28"/>
      <c r="BE1363" s="28"/>
      <c r="BF1363" s="28"/>
      <c r="BG1363" s="28"/>
      <c r="BH1363" s="28"/>
      <c r="BI1363" s="28"/>
      <c r="BJ1363" s="28"/>
      <c r="BK1363" s="28"/>
      <c r="BL1363" s="28"/>
      <c r="BM1363" s="28"/>
    </row>
    <row r="1364" spans="5:65" ht="15"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B1364" s="16"/>
      <c r="AC1364" s="16"/>
      <c r="AD1364" s="16"/>
      <c r="AE1364" s="16"/>
      <c r="AF1364" s="16"/>
      <c r="AG1364" s="16"/>
      <c r="AH1364" s="16"/>
      <c r="AI1364" s="16"/>
      <c r="AJ1364" s="16"/>
      <c r="AK1364" s="16"/>
      <c r="AL1364" s="16"/>
      <c r="AM1364" s="16"/>
      <c r="AN1364" s="16"/>
      <c r="AO1364" s="16"/>
      <c r="AP1364" s="16"/>
      <c r="AQ1364" s="16"/>
      <c r="AR1364" s="16"/>
      <c r="AS1364" s="16"/>
      <c r="AT1364" s="16"/>
      <c r="AU1364" s="16"/>
      <c r="AV1364" s="16"/>
      <c r="AW1364" s="16"/>
      <c r="AX1364" s="16"/>
      <c r="AY1364" s="16"/>
      <c r="AZ1364" s="28"/>
      <c r="BA1364" s="28"/>
      <c r="BB1364" s="28"/>
      <c r="BC1364" s="28"/>
      <c r="BD1364" s="28"/>
      <c r="BE1364" s="28"/>
      <c r="BF1364" s="28"/>
      <c r="BG1364" s="28"/>
      <c r="BH1364" s="28"/>
      <c r="BI1364" s="28"/>
      <c r="BJ1364" s="28"/>
      <c r="BK1364" s="28"/>
      <c r="BL1364" s="28"/>
      <c r="BM1364" s="28"/>
    </row>
    <row r="1365" spans="5:65" ht="15"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  <c r="AB1365" s="16"/>
      <c r="AC1365" s="16"/>
      <c r="AD1365" s="16"/>
      <c r="AE1365" s="16"/>
      <c r="AF1365" s="16"/>
      <c r="AG1365" s="16"/>
      <c r="AH1365" s="16"/>
      <c r="AI1365" s="16"/>
      <c r="AJ1365" s="16"/>
      <c r="AK1365" s="16"/>
      <c r="AL1365" s="16"/>
      <c r="AM1365" s="16"/>
      <c r="AN1365" s="16"/>
      <c r="AO1365" s="16"/>
      <c r="AP1365" s="16"/>
      <c r="AQ1365" s="16"/>
      <c r="AR1365" s="16"/>
      <c r="AS1365" s="16"/>
      <c r="AT1365" s="16"/>
      <c r="AU1365" s="16"/>
      <c r="AV1365" s="16"/>
      <c r="AW1365" s="16"/>
      <c r="AX1365" s="16"/>
      <c r="AY1365" s="16"/>
      <c r="AZ1365" s="28"/>
      <c r="BA1365" s="28"/>
      <c r="BB1365" s="28"/>
      <c r="BC1365" s="28"/>
      <c r="BD1365" s="28"/>
      <c r="BE1365" s="28"/>
      <c r="BF1365" s="28"/>
      <c r="BG1365" s="28"/>
      <c r="BH1365" s="28"/>
      <c r="BI1365" s="28"/>
      <c r="BJ1365" s="28"/>
      <c r="BK1365" s="28"/>
      <c r="BL1365" s="28"/>
      <c r="BM1365" s="28"/>
    </row>
    <row r="1366" spans="5:65" ht="15"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16"/>
      <c r="AB1366" s="16"/>
      <c r="AC1366" s="16"/>
      <c r="AD1366" s="16"/>
      <c r="AE1366" s="16"/>
      <c r="AF1366" s="16"/>
      <c r="AG1366" s="16"/>
      <c r="AH1366" s="16"/>
      <c r="AI1366" s="16"/>
      <c r="AJ1366" s="16"/>
      <c r="AK1366" s="16"/>
      <c r="AL1366" s="16"/>
      <c r="AM1366" s="16"/>
      <c r="AN1366" s="16"/>
      <c r="AO1366" s="16"/>
      <c r="AP1366" s="16"/>
      <c r="AQ1366" s="16"/>
      <c r="AR1366" s="16"/>
      <c r="AS1366" s="16"/>
      <c r="AT1366" s="16"/>
      <c r="AU1366" s="16"/>
      <c r="AV1366" s="16"/>
      <c r="AW1366" s="16"/>
      <c r="AX1366" s="16"/>
      <c r="AY1366" s="16"/>
      <c r="AZ1366" s="28"/>
      <c r="BA1366" s="28"/>
      <c r="BB1366" s="28"/>
      <c r="BC1366" s="28"/>
      <c r="BD1366" s="28"/>
      <c r="BE1366" s="28"/>
      <c r="BF1366" s="28"/>
      <c r="BG1366" s="28"/>
      <c r="BH1366" s="28"/>
      <c r="BI1366" s="28"/>
      <c r="BJ1366" s="28"/>
      <c r="BK1366" s="28"/>
      <c r="BL1366" s="28"/>
      <c r="BM1366" s="28"/>
    </row>
    <row r="1367" spans="5:65" ht="15"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16"/>
      <c r="AB1367" s="16"/>
      <c r="AC1367" s="16"/>
      <c r="AD1367" s="16"/>
      <c r="AE1367" s="16"/>
      <c r="AF1367" s="16"/>
      <c r="AG1367" s="16"/>
      <c r="AH1367" s="16"/>
      <c r="AI1367" s="16"/>
      <c r="AJ1367" s="16"/>
      <c r="AK1367" s="16"/>
      <c r="AL1367" s="16"/>
      <c r="AM1367" s="16"/>
      <c r="AN1367" s="16"/>
      <c r="AO1367" s="16"/>
      <c r="AP1367" s="16"/>
      <c r="AQ1367" s="16"/>
      <c r="AR1367" s="16"/>
      <c r="AS1367" s="16"/>
      <c r="AT1367" s="16"/>
      <c r="AU1367" s="16"/>
      <c r="AV1367" s="16"/>
      <c r="AW1367" s="16"/>
      <c r="AX1367" s="16"/>
      <c r="AY1367" s="16"/>
      <c r="AZ1367" s="28"/>
      <c r="BA1367" s="28"/>
      <c r="BB1367" s="28"/>
      <c r="BC1367" s="28"/>
      <c r="BD1367" s="28"/>
      <c r="BE1367" s="28"/>
      <c r="BF1367" s="28"/>
      <c r="BG1367" s="28"/>
      <c r="BH1367" s="28"/>
      <c r="BI1367" s="28"/>
      <c r="BJ1367" s="28"/>
      <c r="BK1367" s="28"/>
      <c r="BL1367" s="28"/>
      <c r="BM1367" s="28"/>
    </row>
    <row r="1368" spans="5:65" ht="15"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  <c r="AB1368" s="16"/>
      <c r="AC1368" s="16"/>
      <c r="AD1368" s="16"/>
      <c r="AE1368" s="16"/>
      <c r="AF1368" s="16"/>
      <c r="AG1368" s="16"/>
      <c r="AH1368" s="16"/>
      <c r="AI1368" s="16"/>
      <c r="AJ1368" s="16"/>
      <c r="AK1368" s="16"/>
      <c r="AL1368" s="16"/>
      <c r="AM1368" s="16"/>
      <c r="AN1368" s="16"/>
      <c r="AO1368" s="16"/>
      <c r="AP1368" s="16"/>
      <c r="AQ1368" s="16"/>
      <c r="AR1368" s="16"/>
      <c r="AS1368" s="16"/>
      <c r="AT1368" s="16"/>
      <c r="AU1368" s="16"/>
      <c r="AV1368" s="16"/>
      <c r="AW1368" s="16"/>
      <c r="AX1368" s="16"/>
      <c r="AY1368" s="16"/>
      <c r="AZ1368" s="28"/>
      <c r="BA1368" s="28"/>
      <c r="BB1368" s="28"/>
      <c r="BC1368" s="28"/>
      <c r="BD1368" s="28"/>
      <c r="BE1368" s="28"/>
      <c r="BF1368" s="28"/>
      <c r="BG1368" s="28"/>
      <c r="BH1368" s="28"/>
      <c r="BI1368" s="28"/>
      <c r="BJ1368" s="28"/>
      <c r="BK1368" s="28"/>
      <c r="BL1368" s="28"/>
      <c r="BM1368" s="28"/>
    </row>
    <row r="1369" spans="5:65" ht="15"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  <c r="AB1369" s="16"/>
      <c r="AC1369" s="16"/>
      <c r="AD1369" s="16"/>
      <c r="AE1369" s="16"/>
      <c r="AF1369" s="16"/>
      <c r="AG1369" s="16"/>
      <c r="AH1369" s="16"/>
      <c r="AI1369" s="16"/>
      <c r="AJ1369" s="16"/>
      <c r="AK1369" s="16"/>
      <c r="AL1369" s="16"/>
      <c r="AM1369" s="16"/>
      <c r="AN1369" s="16"/>
      <c r="AO1369" s="16"/>
      <c r="AP1369" s="16"/>
      <c r="AQ1369" s="16"/>
      <c r="AR1369" s="16"/>
      <c r="AS1369" s="16"/>
      <c r="AT1369" s="16"/>
      <c r="AU1369" s="16"/>
      <c r="AV1369" s="16"/>
      <c r="AW1369" s="16"/>
      <c r="AX1369" s="16"/>
      <c r="AY1369" s="16"/>
      <c r="AZ1369" s="28"/>
      <c r="BA1369" s="28"/>
      <c r="BB1369" s="28"/>
      <c r="BC1369" s="28"/>
      <c r="BD1369" s="28"/>
      <c r="BE1369" s="28"/>
      <c r="BF1369" s="28"/>
      <c r="BG1369" s="28"/>
      <c r="BH1369" s="28"/>
      <c r="BI1369" s="28"/>
      <c r="BJ1369" s="28"/>
      <c r="BK1369" s="28"/>
      <c r="BL1369" s="28"/>
      <c r="BM1369" s="28"/>
    </row>
    <row r="1370" spans="5:65" ht="15"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16"/>
      <c r="AB1370" s="16"/>
      <c r="AC1370" s="16"/>
      <c r="AD1370" s="16"/>
      <c r="AE1370" s="16"/>
      <c r="AF1370" s="16"/>
      <c r="AG1370" s="16"/>
      <c r="AH1370" s="16"/>
      <c r="AI1370" s="16"/>
      <c r="AJ1370" s="16"/>
      <c r="AK1370" s="16"/>
      <c r="AL1370" s="16"/>
      <c r="AM1370" s="16"/>
      <c r="AN1370" s="16"/>
      <c r="AO1370" s="16"/>
      <c r="AP1370" s="16"/>
      <c r="AQ1370" s="16"/>
      <c r="AR1370" s="16"/>
      <c r="AS1370" s="16"/>
      <c r="AT1370" s="16"/>
      <c r="AU1370" s="16"/>
      <c r="AV1370" s="16"/>
      <c r="AW1370" s="16"/>
      <c r="AX1370" s="16"/>
      <c r="AY1370" s="16"/>
      <c r="AZ1370" s="28"/>
      <c r="BA1370" s="28"/>
      <c r="BB1370" s="28"/>
      <c r="BC1370" s="28"/>
      <c r="BD1370" s="28"/>
      <c r="BE1370" s="28"/>
      <c r="BF1370" s="28"/>
      <c r="BG1370" s="28"/>
      <c r="BH1370" s="28"/>
      <c r="BI1370" s="28"/>
      <c r="BJ1370" s="28"/>
      <c r="BK1370" s="28"/>
      <c r="BL1370" s="28"/>
      <c r="BM1370" s="28"/>
    </row>
    <row r="1371" spans="5:65" ht="15"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16"/>
      <c r="AB1371" s="16"/>
      <c r="AC1371" s="16"/>
      <c r="AD1371" s="16"/>
      <c r="AE1371" s="16"/>
      <c r="AF1371" s="16"/>
      <c r="AG1371" s="16"/>
      <c r="AH1371" s="16"/>
      <c r="AI1371" s="16"/>
      <c r="AJ1371" s="16"/>
      <c r="AK1371" s="16"/>
      <c r="AL1371" s="16"/>
      <c r="AM1371" s="16"/>
      <c r="AN1371" s="16"/>
      <c r="AO1371" s="16"/>
      <c r="AP1371" s="16"/>
      <c r="AQ1371" s="16"/>
      <c r="AR1371" s="16"/>
      <c r="AS1371" s="16"/>
      <c r="AT1371" s="16"/>
      <c r="AU1371" s="16"/>
      <c r="AV1371" s="16"/>
      <c r="AW1371" s="16"/>
      <c r="AX1371" s="16"/>
      <c r="AY1371" s="16"/>
      <c r="AZ1371" s="28"/>
      <c r="BA1371" s="28"/>
      <c r="BB1371" s="28"/>
      <c r="BC1371" s="28"/>
      <c r="BD1371" s="28"/>
      <c r="BE1371" s="28"/>
      <c r="BF1371" s="28"/>
      <c r="BG1371" s="28"/>
      <c r="BH1371" s="28"/>
      <c r="BI1371" s="28"/>
      <c r="BJ1371" s="28"/>
      <c r="BK1371" s="28"/>
      <c r="BL1371" s="28"/>
      <c r="BM1371" s="28"/>
    </row>
    <row r="1372" spans="5:65" ht="15"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16"/>
      <c r="AB1372" s="16"/>
      <c r="AC1372" s="16"/>
      <c r="AD1372" s="16"/>
      <c r="AE1372" s="16"/>
      <c r="AF1372" s="16"/>
      <c r="AG1372" s="16"/>
      <c r="AH1372" s="16"/>
      <c r="AI1372" s="16"/>
      <c r="AJ1372" s="16"/>
      <c r="AK1372" s="16"/>
      <c r="AL1372" s="16"/>
      <c r="AM1372" s="16"/>
      <c r="AN1372" s="16"/>
      <c r="AO1372" s="16"/>
      <c r="AP1372" s="16"/>
      <c r="AQ1372" s="16"/>
      <c r="AR1372" s="16"/>
      <c r="AS1372" s="16"/>
      <c r="AT1372" s="16"/>
      <c r="AU1372" s="16"/>
      <c r="AV1372" s="16"/>
      <c r="AW1372" s="16"/>
      <c r="AX1372" s="16"/>
      <c r="AY1372" s="16"/>
      <c r="AZ1372" s="28"/>
      <c r="BA1372" s="28"/>
      <c r="BB1372" s="28"/>
      <c r="BC1372" s="28"/>
      <c r="BD1372" s="28"/>
      <c r="BE1372" s="28"/>
      <c r="BF1372" s="28"/>
      <c r="BG1372" s="28"/>
      <c r="BH1372" s="28"/>
      <c r="BI1372" s="28"/>
      <c r="BJ1372" s="28"/>
      <c r="BK1372" s="28"/>
      <c r="BL1372" s="28"/>
      <c r="BM1372" s="28"/>
    </row>
    <row r="1373" spans="5:65" ht="15"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16"/>
      <c r="AB1373" s="16"/>
      <c r="AC1373" s="16"/>
      <c r="AD1373" s="16"/>
      <c r="AE1373" s="16"/>
      <c r="AF1373" s="16"/>
      <c r="AG1373" s="16"/>
      <c r="AH1373" s="16"/>
      <c r="AI1373" s="16"/>
      <c r="AJ1373" s="16"/>
      <c r="AK1373" s="16"/>
      <c r="AL1373" s="16"/>
      <c r="AM1373" s="16"/>
      <c r="AN1373" s="16"/>
      <c r="AO1373" s="16"/>
      <c r="AP1373" s="16"/>
      <c r="AQ1373" s="16"/>
      <c r="AR1373" s="16"/>
      <c r="AS1373" s="16"/>
      <c r="AT1373" s="16"/>
      <c r="AU1373" s="16"/>
      <c r="AV1373" s="16"/>
      <c r="AW1373" s="16"/>
      <c r="AX1373" s="16"/>
      <c r="AY1373" s="16"/>
      <c r="AZ1373" s="28"/>
      <c r="BA1373" s="28"/>
      <c r="BB1373" s="28"/>
      <c r="BC1373" s="28"/>
      <c r="BD1373" s="28"/>
      <c r="BE1373" s="28"/>
      <c r="BF1373" s="28"/>
      <c r="BG1373" s="28"/>
      <c r="BH1373" s="28"/>
      <c r="BI1373" s="28"/>
      <c r="BJ1373" s="28"/>
      <c r="BK1373" s="28"/>
      <c r="BL1373" s="28"/>
      <c r="BM1373" s="28"/>
    </row>
    <row r="1374" spans="5:65" ht="15"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16"/>
      <c r="AB1374" s="16"/>
      <c r="AC1374" s="16"/>
      <c r="AD1374" s="16"/>
      <c r="AE1374" s="16"/>
      <c r="AF1374" s="16"/>
      <c r="AG1374" s="16"/>
      <c r="AH1374" s="16"/>
      <c r="AI1374" s="16"/>
      <c r="AJ1374" s="16"/>
      <c r="AK1374" s="16"/>
      <c r="AL1374" s="16"/>
      <c r="AM1374" s="16"/>
      <c r="AN1374" s="16"/>
      <c r="AO1374" s="16"/>
      <c r="AP1374" s="16"/>
      <c r="AQ1374" s="16"/>
      <c r="AR1374" s="16"/>
      <c r="AS1374" s="16"/>
      <c r="AT1374" s="16"/>
      <c r="AU1374" s="16"/>
      <c r="AV1374" s="16"/>
      <c r="AW1374" s="16"/>
      <c r="AX1374" s="16"/>
      <c r="AY1374" s="16"/>
      <c r="AZ1374" s="28"/>
      <c r="BA1374" s="28"/>
      <c r="BB1374" s="28"/>
      <c r="BC1374" s="28"/>
      <c r="BD1374" s="28"/>
      <c r="BE1374" s="28"/>
      <c r="BF1374" s="28"/>
      <c r="BG1374" s="28"/>
      <c r="BH1374" s="28"/>
      <c r="BI1374" s="28"/>
      <c r="BJ1374" s="28"/>
      <c r="BK1374" s="28"/>
      <c r="BL1374" s="28"/>
      <c r="BM1374" s="28"/>
    </row>
    <row r="1375" spans="5:65" ht="15"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16"/>
      <c r="AB1375" s="16"/>
      <c r="AC1375" s="16"/>
      <c r="AD1375" s="16"/>
      <c r="AE1375" s="16"/>
      <c r="AF1375" s="16"/>
      <c r="AG1375" s="16"/>
      <c r="AH1375" s="16"/>
      <c r="AI1375" s="16"/>
      <c r="AJ1375" s="16"/>
      <c r="AK1375" s="16"/>
      <c r="AL1375" s="16"/>
      <c r="AM1375" s="16"/>
      <c r="AN1375" s="16"/>
      <c r="AO1375" s="16"/>
      <c r="AP1375" s="16"/>
      <c r="AQ1375" s="16"/>
      <c r="AR1375" s="16"/>
      <c r="AS1375" s="16"/>
      <c r="AT1375" s="16"/>
      <c r="AU1375" s="16"/>
      <c r="AV1375" s="16"/>
      <c r="AW1375" s="16"/>
      <c r="AX1375" s="16"/>
      <c r="AY1375" s="16"/>
      <c r="AZ1375" s="28"/>
      <c r="BA1375" s="28"/>
      <c r="BB1375" s="28"/>
      <c r="BC1375" s="28"/>
      <c r="BD1375" s="28"/>
      <c r="BE1375" s="28"/>
      <c r="BF1375" s="28"/>
      <c r="BG1375" s="28"/>
      <c r="BH1375" s="28"/>
      <c r="BI1375" s="28"/>
      <c r="BJ1375" s="28"/>
      <c r="BK1375" s="28"/>
      <c r="BL1375" s="28"/>
      <c r="BM1375" s="28"/>
    </row>
    <row r="1376" spans="5:65" ht="15"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  <c r="AB1376" s="16"/>
      <c r="AC1376" s="16"/>
      <c r="AD1376" s="16"/>
      <c r="AE1376" s="16"/>
      <c r="AF1376" s="16"/>
      <c r="AG1376" s="16"/>
      <c r="AH1376" s="16"/>
      <c r="AI1376" s="16"/>
      <c r="AJ1376" s="16"/>
      <c r="AK1376" s="16"/>
      <c r="AL1376" s="16"/>
      <c r="AM1376" s="16"/>
      <c r="AN1376" s="16"/>
      <c r="AO1376" s="16"/>
      <c r="AP1376" s="16"/>
      <c r="AQ1376" s="16"/>
      <c r="AR1376" s="16"/>
      <c r="AS1376" s="16"/>
      <c r="AT1376" s="16"/>
      <c r="AU1376" s="16"/>
      <c r="AV1376" s="16"/>
      <c r="AW1376" s="16"/>
      <c r="AX1376" s="16"/>
      <c r="AY1376" s="16"/>
      <c r="AZ1376" s="28"/>
      <c r="BA1376" s="28"/>
      <c r="BB1376" s="28"/>
      <c r="BC1376" s="28"/>
      <c r="BD1376" s="28"/>
      <c r="BE1376" s="28"/>
      <c r="BF1376" s="28"/>
      <c r="BG1376" s="28"/>
      <c r="BH1376" s="28"/>
      <c r="BI1376" s="28"/>
      <c r="BJ1376" s="28"/>
      <c r="BK1376" s="28"/>
      <c r="BL1376" s="28"/>
      <c r="BM1376" s="28"/>
    </row>
    <row r="1377" spans="5:65" ht="15"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  <c r="AB1377" s="16"/>
      <c r="AC1377" s="16"/>
      <c r="AD1377" s="16"/>
      <c r="AE1377" s="16"/>
      <c r="AF1377" s="16"/>
      <c r="AG1377" s="16"/>
      <c r="AH1377" s="16"/>
      <c r="AI1377" s="16"/>
      <c r="AJ1377" s="16"/>
      <c r="AK1377" s="16"/>
      <c r="AL1377" s="16"/>
      <c r="AM1377" s="16"/>
      <c r="AN1377" s="16"/>
      <c r="AO1377" s="16"/>
      <c r="AP1377" s="16"/>
      <c r="AQ1377" s="16"/>
      <c r="AR1377" s="16"/>
      <c r="AS1377" s="16"/>
      <c r="AT1377" s="16"/>
      <c r="AU1377" s="16"/>
      <c r="AV1377" s="16"/>
      <c r="AW1377" s="16"/>
      <c r="AX1377" s="16"/>
      <c r="AY1377" s="16"/>
      <c r="AZ1377" s="28"/>
      <c r="BA1377" s="28"/>
      <c r="BB1377" s="28"/>
      <c r="BC1377" s="28"/>
      <c r="BD1377" s="28"/>
      <c r="BE1377" s="28"/>
      <c r="BF1377" s="28"/>
      <c r="BG1377" s="28"/>
      <c r="BH1377" s="28"/>
      <c r="BI1377" s="28"/>
      <c r="BJ1377" s="28"/>
      <c r="BK1377" s="28"/>
      <c r="BL1377" s="28"/>
      <c r="BM1377" s="28"/>
    </row>
    <row r="1378" spans="5:65" ht="15"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  <c r="AA1378" s="16"/>
      <c r="AB1378" s="16"/>
      <c r="AC1378" s="16"/>
      <c r="AD1378" s="16"/>
      <c r="AE1378" s="16"/>
      <c r="AF1378" s="16"/>
      <c r="AG1378" s="16"/>
      <c r="AH1378" s="16"/>
      <c r="AI1378" s="16"/>
      <c r="AJ1378" s="16"/>
      <c r="AK1378" s="16"/>
      <c r="AL1378" s="16"/>
      <c r="AM1378" s="16"/>
      <c r="AN1378" s="16"/>
      <c r="AO1378" s="16"/>
      <c r="AP1378" s="16"/>
      <c r="AQ1378" s="16"/>
      <c r="AR1378" s="16"/>
      <c r="AS1378" s="16"/>
      <c r="AT1378" s="16"/>
      <c r="AU1378" s="16"/>
      <c r="AV1378" s="16"/>
      <c r="AW1378" s="16"/>
      <c r="AX1378" s="16"/>
      <c r="AY1378" s="16"/>
      <c r="AZ1378" s="28"/>
      <c r="BA1378" s="28"/>
      <c r="BB1378" s="28"/>
      <c r="BC1378" s="28"/>
      <c r="BD1378" s="28"/>
      <c r="BE1378" s="28"/>
      <c r="BF1378" s="28"/>
      <c r="BG1378" s="28"/>
      <c r="BH1378" s="28"/>
      <c r="BI1378" s="28"/>
      <c r="BJ1378" s="28"/>
      <c r="BK1378" s="28"/>
      <c r="BL1378" s="28"/>
      <c r="BM1378" s="28"/>
    </row>
    <row r="1379" spans="5:65" ht="15"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  <c r="AA1379" s="16"/>
      <c r="AB1379" s="16"/>
      <c r="AC1379" s="16"/>
      <c r="AD1379" s="16"/>
      <c r="AE1379" s="16"/>
      <c r="AF1379" s="16"/>
      <c r="AG1379" s="16"/>
      <c r="AH1379" s="16"/>
      <c r="AI1379" s="16"/>
      <c r="AJ1379" s="16"/>
      <c r="AK1379" s="16"/>
      <c r="AL1379" s="16"/>
      <c r="AM1379" s="16"/>
      <c r="AN1379" s="16"/>
      <c r="AO1379" s="16"/>
      <c r="AP1379" s="16"/>
      <c r="AQ1379" s="16"/>
      <c r="AR1379" s="16"/>
      <c r="AS1379" s="16"/>
      <c r="AT1379" s="16"/>
      <c r="AU1379" s="16"/>
      <c r="AV1379" s="16"/>
      <c r="AW1379" s="16"/>
      <c r="AX1379" s="16"/>
      <c r="AY1379" s="16"/>
      <c r="AZ1379" s="28"/>
      <c r="BA1379" s="28"/>
      <c r="BB1379" s="28"/>
      <c r="BC1379" s="28"/>
      <c r="BD1379" s="28"/>
      <c r="BE1379" s="28"/>
      <c r="BF1379" s="28"/>
      <c r="BG1379" s="28"/>
      <c r="BH1379" s="28"/>
      <c r="BI1379" s="28"/>
      <c r="BJ1379" s="28"/>
      <c r="BK1379" s="28"/>
      <c r="BL1379" s="28"/>
      <c r="BM1379" s="28"/>
    </row>
    <row r="1380" spans="5:65" ht="15"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16"/>
      <c r="AB1380" s="16"/>
      <c r="AC1380" s="16"/>
      <c r="AD1380" s="16"/>
      <c r="AE1380" s="16"/>
      <c r="AF1380" s="16"/>
      <c r="AG1380" s="16"/>
      <c r="AH1380" s="16"/>
      <c r="AI1380" s="16"/>
      <c r="AJ1380" s="16"/>
      <c r="AK1380" s="16"/>
      <c r="AL1380" s="16"/>
      <c r="AM1380" s="16"/>
      <c r="AN1380" s="16"/>
      <c r="AO1380" s="16"/>
      <c r="AP1380" s="16"/>
      <c r="AQ1380" s="16"/>
      <c r="AR1380" s="16"/>
      <c r="AS1380" s="16"/>
      <c r="AT1380" s="16"/>
      <c r="AU1380" s="16"/>
      <c r="AV1380" s="16"/>
      <c r="AW1380" s="16"/>
      <c r="AX1380" s="16"/>
      <c r="AY1380" s="16"/>
      <c r="AZ1380" s="28"/>
      <c r="BA1380" s="28"/>
      <c r="BB1380" s="28"/>
      <c r="BC1380" s="28"/>
      <c r="BD1380" s="28"/>
      <c r="BE1380" s="28"/>
      <c r="BF1380" s="28"/>
      <c r="BG1380" s="28"/>
      <c r="BH1380" s="28"/>
      <c r="BI1380" s="28"/>
      <c r="BJ1380" s="28"/>
      <c r="BK1380" s="28"/>
      <c r="BL1380" s="28"/>
      <c r="BM1380" s="28"/>
    </row>
    <row r="1381" spans="5:65" ht="15"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16"/>
      <c r="AB1381" s="16"/>
      <c r="AC1381" s="16"/>
      <c r="AD1381" s="16"/>
      <c r="AE1381" s="16"/>
      <c r="AF1381" s="16"/>
      <c r="AG1381" s="16"/>
      <c r="AH1381" s="16"/>
      <c r="AI1381" s="16"/>
      <c r="AJ1381" s="16"/>
      <c r="AK1381" s="16"/>
      <c r="AL1381" s="16"/>
      <c r="AM1381" s="16"/>
      <c r="AN1381" s="16"/>
      <c r="AO1381" s="16"/>
      <c r="AP1381" s="16"/>
      <c r="AQ1381" s="16"/>
      <c r="AR1381" s="16"/>
      <c r="AS1381" s="16"/>
      <c r="AT1381" s="16"/>
      <c r="AU1381" s="16"/>
      <c r="AV1381" s="16"/>
      <c r="AW1381" s="16"/>
      <c r="AX1381" s="16"/>
      <c r="AY1381" s="16"/>
      <c r="AZ1381" s="28"/>
      <c r="BA1381" s="28"/>
      <c r="BB1381" s="28"/>
      <c r="BC1381" s="28"/>
      <c r="BD1381" s="28"/>
      <c r="BE1381" s="28"/>
      <c r="BF1381" s="28"/>
      <c r="BG1381" s="28"/>
      <c r="BH1381" s="28"/>
      <c r="BI1381" s="28"/>
      <c r="BJ1381" s="28"/>
      <c r="BK1381" s="28"/>
      <c r="BL1381" s="28"/>
      <c r="BM1381" s="28"/>
    </row>
    <row r="1382" spans="5:65" ht="15"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  <c r="AA1382" s="16"/>
      <c r="AB1382" s="16"/>
      <c r="AC1382" s="16"/>
      <c r="AD1382" s="16"/>
      <c r="AE1382" s="16"/>
      <c r="AF1382" s="16"/>
      <c r="AG1382" s="16"/>
      <c r="AH1382" s="16"/>
      <c r="AI1382" s="16"/>
      <c r="AJ1382" s="16"/>
      <c r="AK1382" s="16"/>
      <c r="AL1382" s="16"/>
      <c r="AM1382" s="16"/>
      <c r="AN1382" s="16"/>
      <c r="AO1382" s="16"/>
      <c r="AP1382" s="16"/>
      <c r="AQ1382" s="16"/>
      <c r="AR1382" s="16"/>
      <c r="AS1382" s="16"/>
      <c r="AT1382" s="16"/>
      <c r="AU1382" s="16"/>
      <c r="AV1382" s="16"/>
      <c r="AW1382" s="16"/>
      <c r="AX1382" s="16"/>
      <c r="AY1382" s="16"/>
      <c r="AZ1382" s="28"/>
      <c r="BA1382" s="28"/>
      <c r="BB1382" s="28"/>
      <c r="BC1382" s="28"/>
      <c r="BD1382" s="28"/>
      <c r="BE1382" s="28"/>
      <c r="BF1382" s="28"/>
      <c r="BG1382" s="28"/>
      <c r="BH1382" s="28"/>
      <c r="BI1382" s="28"/>
      <c r="BJ1382" s="28"/>
      <c r="BK1382" s="28"/>
      <c r="BL1382" s="28"/>
      <c r="BM1382" s="28"/>
    </row>
    <row r="1383" spans="5:65" ht="15"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  <c r="AA1383" s="16"/>
      <c r="AB1383" s="16"/>
      <c r="AC1383" s="16"/>
      <c r="AD1383" s="16"/>
      <c r="AE1383" s="16"/>
      <c r="AF1383" s="16"/>
      <c r="AG1383" s="16"/>
      <c r="AH1383" s="16"/>
      <c r="AI1383" s="16"/>
      <c r="AJ1383" s="16"/>
      <c r="AK1383" s="16"/>
      <c r="AL1383" s="16"/>
      <c r="AM1383" s="16"/>
      <c r="AN1383" s="16"/>
      <c r="AO1383" s="16"/>
      <c r="AP1383" s="16"/>
      <c r="AQ1383" s="16"/>
      <c r="AR1383" s="16"/>
      <c r="AS1383" s="16"/>
      <c r="AT1383" s="16"/>
      <c r="AU1383" s="16"/>
      <c r="AV1383" s="16"/>
      <c r="AW1383" s="16"/>
      <c r="AX1383" s="16"/>
      <c r="AY1383" s="16"/>
      <c r="AZ1383" s="28"/>
      <c r="BA1383" s="28"/>
      <c r="BB1383" s="28"/>
      <c r="BC1383" s="28"/>
      <c r="BD1383" s="28"/>
      <c r="BE1383" s="28"/>
      <c r="BF1383" s="28"/>
      <c r="BG1383" s="28"/>
      <c r="BH1383" s="28"/>
      <c r="BI1383" s="28"/>
      <c r="BJ1383" s="28"/>
      <c r="BK1383" s="28"/>
      <c r="BL1383" s="28"/>
      <c r="BM1383" s="28"/>
    </row>
    <row r="1384" spans="5:65" ht="15"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16"/>
      <c r="AB1384" s="16"/>
      <c r="AC1384" s="16"/>
      <c r="AD1384" s="16"/>
      <c r="AE1384" s="16"/>
      <c r="AF1384" s="16"/>
      <c r="AG1384" s="16"/>
      <c r="AH1384" s="16"/>
      <c r="AI1384" s="16"/>
      <c r="AJ1384" s="16"/>
      <c r="AK1384" s="16"/>
      <c r="AL1384" s="16"/>
      <c r="AM1384" s="16"/>
      <c r="AN1384" s="16"/>
      <c r="AO1384" s="16"/>
      <c r="AP1384" s="16"/>
      <c r="AQ1384" s="16"/>
      <c r="AR1384" s="16"/>
      <c r="AS1384" s="16"/>
      <c r="AT1384" s="16"/>
      <c r="AU1384" s="16"/>
      <c r="AV1384" s="16"/>
      <c r="AW1384" s="16"/>
      <c r="AX1384" s="16"/>
      <c r="AY1384" s="16"/>
      <c r="AZ1384" s="28"/>
      <c r="BA1384" s="28"/>
      <c r="BB1384" s="28"/>
      <c r="BC1384" s="28"/>
      <c r="BD1384" s="28"/>
      <c r="BE1384" s="28"/>
      <c r="BF1384" s="28"/>
      <c r="BG1384" s="28"/>
      <c r="BH1384" s="28"/>
      <c r="BI1384" s="28"/>
      <c r="BJ1384" s="28"/>
      <c r="BK1384" s="28"/>
      <c r="BL1384" s="28"/>
      <c r="BM1384" s="28"/>
    </row>
    <row r="1385" spans="5:65" ht="15"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16"/>
      <c r="AB1385" s="16"/>
      <c r="AC1385" s="16"/>
      <c r="AD1385" s="16"/>
      <c r="AE1385" s="16"/>
      <c r="AF1385" s="16"/>
      <c r="AG1385" s="16"/>
      <c r="AH1385" s="16"/>
      <c r="AI1385" s="16"/>
      <c r="AJ1385" s="16"/>
      <c r="AK1385" s="16"/>
      <c r="AL1385" s="16"/>
      <c r="AM1385" s="16"/>
      <c r="AN1385" s="16"/>
      <c r="AO1385" s="16"/>
      <c r="AP1385" s="16"/>
      <c r="AQ1385" s="16"/>
      <c r="AR1385" s="16"/>
      <c r="AS1385" s="16"/>
      <c r="AT1385" s="16"/>
      <c r="AU1385" s="16"/>
      <c r="AV1385" s="16"/>
      <c r="AW1385" s="16"/>
      <c r="AX1385" s="16"/>
      <c r="AY1385" s="16"/>
      <c r="AZ1385" s="28"/>
      <c r="BA1385" s="28"/>
      <c r="BB1385" s="28"/>
      <c r="BC1385" s="28"/>
      <c r="BD1385" s="28"/>
      <c r="BE1385" s="28"/>
      <c r="BF1385" s="28"/>
      <c r="BG1385" s="28"/>
      <c r="BH1385" s="28"/>
      <c r="BI1385" s="28"/>
      <c r="BJ1385" s="28"/>
      <c r="BK1385" s="28"/>
      <c r="BL1385" s="28"/>
      <c r="BM1385" s="28"/>
    </row>
    <row r="1386" spans="5:65" ht="15"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  <c r="AA1386" s="16"/>
      <c r="AB1386" s="16"/>
      <c r="AC1386" s="16"/>
      <c r="AD1386" s="16"/>
      <c r="AE1386" s="16"/>
      <c r="AF1386" s="16"/>
      <c r="AG1386" s="16"/>
      <c r="AH1386" s="16"/>
      <c r="AI1386" s="16"/>
      <c r="AJ1386" s="16"/>
      <c r="AK1386" s="16"/>
      <c r="AL1386" s="16"/>
      <c r="AM1386" s="16"/>
      <c r="AN1386" s="16"/>
      <c r="AO1386" s="16"/>
      <c r="AP1386" s="16"/>
      <c r="AQ1386" s="16"/>
      <c r="AR1386" s="16"/>
      <c r="AS1386" s="16"/>
      <c r="AT1386" s="16"/>
      <c r="AU1386" s="16"/>
      <c r="AV1386" s="16"/>
      <c r="AW1386" s="16"/>
      <c r="AX1386" s="16"/>
      <c r="AY1386" s="16"/>
      <c r="AZ1386" s="28"/>
      <c r="BA1386" s="28"/>
      <c r="BB1386" s="28"/>
      <c r="BC1386" s="28"/>
      <c r="BD1386" s="28"/>
      <c r="BE1386" s="28"/>
      <c r="BF1386" s="28"/>
      <c r="BG1386" s="28"/>
      <c r="BH1386" s="28"/>
      <c r="BI1386" s="28"/>
      <c r="BJ1386" s="28"/>
      <c r="BK1386" s="28"/>
      <c r="BL1386" s="28"/>
      <c r="BM1386" s="28"/>
    </row>
    <row r="1387" spans="5:65" ht="15"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  <c r="Y1387" s="16"/>
      <c r="Z1387" s="16"/>
      <c r="AA1387" s="16"/>
      <c r="AB1387" s="16"/>
      <c r="AC1387" s="16"/>
      <c r="AD1387" s="16"/>
      <c r="AE1387" s="16"/>
      <c r="AF1387" s="16"/>
      <c r="AG1387" s="16"/>
      <c r="AH1387" s="16"/>
      <c r="AI1387" s="16"/>
      <c r="AJ1387" s="16"/>
      <c r="AK1387" s="16"/>
      <c r="AL1387" s="16"/>
      <c r="AM1387" s="16"/>
      <c r="AN1387" s="16"/>
      <c r="AO1387" s="16"/>
      <c r="AP1387" s="16"/>
      <c r="AQ1387" s="16"/>
      <c r="AR1387" s="16"/>
      <c r="AS1387" s="16"/>
      <c r="AT1387" s="16"/>
      <c r="AU1387" s="16"/>
      <c r="AV1387" s="16"/>
      <c r="AW1387" s="16"/>
      <c r="AX1387" s="16"/>
      <c r="AY1387" s="16"/>
      <c r="AZ1387" s="28"/>
      <c r="BA1387" s="28"/>
      <c r="BB1387" s="28"/>
      <c r="BC1387" s="28"/>
      <c r="BD1387" s="28"/>
      <c r="BE1387" s="28"/>
      <c r="BF1387" s="28"/>
      <c r="BG1387" s="28"/>
      <c r="BH1387" s="28"/>
      <c r="BI1387" s="28"/>
      <c r="BJ1387" s="28"/>
      <c r="BK1387" s="28"/>
      <c r="BL1387" s="28"/>
      <c r="BM1387" s="28"/>
    </row>
    <row r="1388" spans="5:65" ht="15"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  <c r="AA1388" s="16"/>
      <c r="AB1388" s="16"/>
      <c r="AC1388" s="16"/>
      <c r="AD1388" s="16"/>
      <c r="AE1388" s="16"/>
      <c r="AF1388" s="16"/>
      <c r="AG1388" s="16"/>
      <c r="AH1388" s="16"/>
      <c r="AI1388" s="16"/>
      <c r="AJ1388" s="16"/>
      <c r="AK1388" s="16"/>
      <c r="AL1388" s="16"/>
      <c r="AM1388" s="16"/>
      <c r="AN1388" s="16"/>
      <c r="AO1388" s="16"/>
      <c r="AP1388" s="16"/>
      <c r="AQ1388" s="16"/>
      <c r="AR1388" s="16"/>
      <c r="AS1388" s="16"/>
      <c r="AT1388" s="16"/>
      <c r="AU1388" s="16"/>
      <c r="AV1388" s="16"/>
      <c r="AW1388" s="16"/>
      <c r="AX1388" s="16"/>
      <c r="AY1388" s="16"/>
      <c r="AZ1388" s="28"/>
      <c r="BA1388" s="28"/>
      <c r="BB1388" s="28"/>
      <c r="BC1388" s="28"/>
      <c r="BD1388" s="28"/>
      <c r="BE1388" s="28"/>
      <c r="BF1388" s="28"/>
      <c r="BG1388" s="28"/>
      <c r="BH1388" s="28"/>
      <c r="BI1388" s="28"/>
      <c r="BJ1388" s="28"/>
      <c r="BK1388" s="28"/>
      <c r="BL1388" s="28"/>
      <c r="BM1388" s="28"/>
    </row>
    <row r="1389" spans="5:65" ht="15"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  <c r="AA1389" s="16"/>
      <c r="AB1389" s="16"/>
      <c r="AC1389" s="16"/>
      <c r="AD1389" s="16"/>
      <c r="AE1389" s="16"/>
      <c r="AF1389" s="16"/>
      <c r="AG1389" s="16"/>
      <c r="AH1389" s="16"/>
      <c r="AI1389" s="16"/>
      <c r="AJ1389" s="16"/>
      <c r="AK1389" s="16"/>
      <c r="AL1389" s="16"/>
      <c r="AM1389" s="16"/>
      <c r="AN1389" s="16"/>
      <c r="AO1389" s="16"/>
      <c r="AP1389" s="16"/>
      <c r="AQ1389" s="16"/>
      <c r="AR1389" s="16"/>
      <c r="AS1389" s="16"/>
      <c r="AT1389" s="16"/>
      <c r="AU1389" s="16"/>
      <c r="AV1389" s="16"/>
      <c r="AW1389" s="16"/>
      <c r="AX1389" s="16"/>
      <c r="AY1389" s="16"/>
      <c r="AZ1389" s="28"/>
      <c r="BA1389" s="28"/>
      <c r="BB1389" s="28"/>
      <c r="BC1389" s="28"/>
      <c r="BD1389" s="28"/>
      <c r="BE1389" s="28"/>
      <c r="BF1389" s="28"/>
      <c r="BG1389" s="28"/>
      <c r="BH1389" s="28"/>
      <c r="BI1389" s="28"/>
      <c r="BJ1389" s="28"/>
      <c r="BK1389" s="28"/>
      <c r="BL1389" s="28"/>
      <c r="BM1389" s="28"/>
    </row>
    <row r="1390" spans="5:65" ht="15"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  <c r="AA1390" s="16"/>
      <c r="AB1390" s="16"/>
      <c r="AC1390" s="16"/>
      <c r="AD1390" s="16"/>
      <c r="AE1390" s="16"/>
      <c r="AF1390" s="16"/>
      <c r="AG1390" s="16"/>
      <c r="AH1390" s="16"/>
      <c r="AI1390" s="16"/>
      <c r="AJ1390" s="16"/>
      <c r="AK1390" s="16"/>
      <c r="AL1390" s="16"/>
      <c r="AM1390" s="16"/>
      <c r="AN1390" s="16"/>
      <c r="AO1390" s="16"/>
      <c r="AP1390" s="16"/>
      <c r="AQ1390" s="16"/>
      <c r="AR1390" s="16"/>
      <c r="AS1390" s="16"/>
      <c r="AT1390" s="16"/>
      <c r="AU1390" s="16"/>
      <c r="AV1390" s="16"/>
      <c r="AW1390" s="16"/>
      <c r="AX1390" s="16"/>
      <c r="AY1390" s="16"/>
      <c r="AZ1390" s="28"/>
      <c r="BA1390" s="28"/>
      <c r="BB1390" s="28"/>
      <c r="BC1390" s="28"/>
      <c r="BD1390" s="28"/>
      <c r="BE1390" s="28"/>
      <c r="BF1390" s="28"/>
      <c r="BG1390" s="28"/>
      <c r="BH1390" s="28"/>
      <c r="BI1390" s="28"/>
      <c r="BJ1390" s="28"/>
      <c r="BK1390" s="28"/>
      <c r="BL1390" s="28"/>
      <c r="BM1390" s="28"/>
    </row>
    <row r="1391" spans="5:65" ht="15"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  <c r="AA1391" s="16"/>
      <c r="AB1391" s="16"/>
      <c r="AC1391" s="16"/>
      <c r="AD1391" s="16"/>
      <c r="AE1391" s="16"/>
      <c r="AF1391" s="16"/>
      <c r="AG1391" s="16"/>
      <c r="AH1391" s="16"/>
      <c r="AI1391" s="16"/>
      <c r="AJ1391" s="16"/>
      <c r="AK1391" s="16"/>
      <c r="AL1391" s="16"/>
      <c r="AM1391" s="16"/>
      <c r="AN1391" s="16"/>
      <c r="AO1391" s="16"/>
      <c r="AP1391" s="16"/>
      <c r="AQ1391" s="16"/>
      <c r="AR1391" s="16"/>
      <c r="AS1391" s="16"/>
      <c r="AT1391" s="16"/>
      <c r="AU1391" s="16"/>
      <c r="AV1391" s="16"/>
      <c r="AW1391" s="16"/>
      <c r="AX1391" s="16"/>
      <c r="AY1391" s="16"/>
      <c r="AZ1391" s="28"/>
      <c r="BA1391" s="28"/>
      <c r="BB1391" s="28"/>
      <c r="BC1391" s="28"/>
      <c r="BD1391" s="28"/>
      <c r="BE1391" s="28"/>
      <c r="BF1391" s="28"/>
      <c r="BG1391" s="28"/>
      <c r="BH1391" s="28"/>
      <c r="BI1391" s="28"/>
      <c r="BJ1391" s="28"/>
      <c r="BK1391" s="28"/>
      <c r="BL1391" s="28"/>
      <c r="BM1391" s="28"/>
    </row>
    <row r="1392" spans="5:65" ht="15"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16"/>
      <c r="AB1392" s="16"/>
      <c r="AC1392" s="16"/>
      <c r="AD1392" s="16"/>
      <c r="AE1392" s="16"/>
      <c r="AF1392" s="16"/>
      <c r="AG1392" s="16"/>
      <c r="AH1392" s="16"/>
      <c r="AI1392" s="16"/>
      <c r="AJ1392" s="16"/>
      <c r="AK1392" s="16"/>
      <c r="AL1392" s="16"/>
      <c r="AM1392" s="16"/>
      <c r="AN1392" s="16"/>
      <c r="AO1392" s="16"/>
      <c r="AP1392" s="16"/>
      <c r="AQ1392" s="16"/>
      <c r="AR1392" s="16"/>
      <c r="AS1392" s="16"/>
      <c r="AT1392" s="16"/>
      <c r="AU1392" s="16"/>
      <c r="AV1392" s="16"/>
      <c r="AW1392" s="16"/>
      <c r="AX1392" s="16"/>
      <c r="AY1392" s="16"/>
      <c r="AZ1392" s="28"/>
      <c r="BA1392" s="28"/>
      <c r="BB1392" s="28"/>
      <c r="BC1392" s="28"/>
      <c r="BD1392" s="28"/>
      <c r="BE1392" s="28"/>
      <c r="BF1392" s="28"/>
      <c r="BG1392" s="28"/>
      <c r="BH1392" s="28"/>
      <c r="BI1392" s="28"/>
      <c r="BJ1392" s="28"/>
      <c r="BK1392" s="28"/>
      <c r="BL1392" s="28"/>
      <c r="BM1392" s="28"/>
    </row>
    <row r="1393" spans="5:65" ht="15"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  <c r="AA1393" s="16"/>
      <c r="AB1393" s="16"/>
      <c r="AC1393" s="16"/>
      <c r="AD1393" s="16"/>
      <c r="AE1393" s="16"/>
      <c r="AF1393" s="16"/>
      <c r="AG1393" s="16"/>
      <c r="AH1393" s="16"/>
      <c r="AI1393" s="16"/>
      <c r="AJ1393" s="16"/>
      <c r="AK1393" s="16"/>
      <c r="AL1393" s="16"/>
      <c r="AM1393" s="16"/>
      <c r="AN1393" s="16"/>
      <c r="AO1393" s="16"/>
      <c r="AP1393" s="16"/>
      <c r="AQ1393" s="16"/>
      <c r="AR1393" s="16"/>
      <c r="AS1393" s="16"/>
      <c r="AT1393" s="16"/>
      <c r="AU1393" s="16"/>
      <c r="AV1393" s="16"/>
      <c r="AW1393" s="16"/>
      <c r="AX1393" s="16"/>
      <c r="AY1393" s="16"/>
      <c r="AZ1393" s="28"/>
      <c r="BA1393" s="28"/>
      <c r="BB1393" s="28"/>
      <c r="BC1393" s="28"/>
      <c r="BD1393" s="28"/>
      <c r="BE1393" s="28"/>
      <c r="BF1393" s="28"/>
      <c r="BG1393" s="28"/>
      <c r="BH1393" s="28"/>
      <c r="BI1393" s="28"/>
      <c r="BJ1393" s="28"/>
      <c r="BK1393" s="28"/>
      <c r="BL1393" s="28"/>
      <c r="BM1393" s="28"/>
    </row>
    <row r="1394" spans="5:65" ht="15"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  <c r="AA1394" s="16"/>
      <c r="AB1394" s="16"/>
      <c r="AC1394" s="16"/>
      <c r="AD1394" s="16"/>
      <c r="AE1394" s="16"/>
      <c r="AF1394" s="16"/>
      <c r="AG1394" s="16"/>
      <c r="AH1394" s="16"/>
      <c r="AI1394" s="16"/>
      <c r="AJ1394" s="16"/>
      <c r="AK1394" s="16"/>
      <c r="AL1394" s="16"/>
      <c r="AM1394" s="16"/>
      <c r="AN1394" s="16"/>
      <c r="AO1394" s="16"/>
      <c r="AP1394" s="16"/>
      <c r="AQ1394" s="16"/>
      <c r="AR1394" s="16"/>
      <c r="AS1394" s="16"/>
      <c r="AT1394" s="16"/>
      <c r="AU1394" s="16"/>
      <c r="AV1394" s="16"/>
      <c r="AW1394" s="16"/>
      <c r="AX1394" s="16"/>
      <c r="AY1394" s="16"/>
      <c r="AZ1394" s="28"/>
      <c r="BA1394" s="28"/>
      <c r="BB1394" s="28"/>
      <c r="BC1394" s="28"/>
      <c r="BD1394" s="28"/>
      <c r="BE1394" s="28"/>
      <c r="BF1394" s="28"/>
      <c r="BG1394" s="28"/>
      <c r="BH1394" s="28"/>
      <c r="BI1394" s="28"/>
      <c r="BJ1394" s="28"/>
      <c r="BK1394" s="28"/>
      <c r="BL1394" s="28"/>
      <c r="BM1394" s="28"/>
    </row>
    <row r="1395" spans="5:65" ht="15"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6"/>
      <c r="AA1395" s="16"/>
      <c r="AB1395" s="16"/>
      <c r="AC1395" s="16"/>
      <c r="AD1395" s="16"/>
      <c r="AE1395" s="16"/>
      <c r="AF1395" s="16"/>
      <c r="AG1395" s="16"/>
      <c r="AH1395" s="16"/>
      <c r="AI1395" s="16"/>
      <c r="AJ1395" s="16"/>
      <c r="AK1395" s="16"/>
      <c r="AL1395" s="16"/>
      <c r="AM1395" s="16"/>
      <c r="AN1395" s="16"/>
      <c r="AO1395" s="16"/>
      <c r="AP1395" s="16"/>
      <c r="AQ1395" s="16"/>
      <c r="AR1395" s="16"/>
      <c r="AS1395" s="16"/>
      <c r="AT1395" s="16"/>
      <c r="AU1395" s="16"/>
      <c r="AV1395" s="16"/>
      <c r="AW1395" s="16"/>
      <c r="AX1395" s="16"/>
      <c r="AY1395" s="16"/>
      <c r="AZ1395" s="28"/>
      <c r="BA1395" s="28"/>
      <c r="BB1395" s="28"/>
      <c r="BC1395" s="28"/>
      <c r="BD1395" s="28"/>
      <c r="BE1395" s="28"/>
      <c r="BF1395" s="28"/>
      <c r="BG1395" s="28"/>
      <c r="BH1395" s="28"/>
      <c r="BI1395" s="28"/>
      <c r="BJ1395" s="28"/>
      <c r="BK1395" s="28"/>
      <c r="BL1395" s="28"/>
      <c r="BM1395" s="28"/>
    </row>
    <row r="1396" spans="5:65" ht="15"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16"/>
      <c r="AB1396" s="16"/>
      <c r="AC1396" s="16"/>
      <c r="AD1396" s="16"/>
      <c r="AE1396" s="16"/>
      <c r="AF1396" s="16"/>
      <c r="AG1396" s="16"/>
      <c r="AH1396" s="16"/>
      <c r="AI1396" s="16"/>
      <c r="AJ1396" s="16"/>
      <c r="AK1396" s="16"/>
      <c r="AL1396" s="16"/>
      <c r="AM1396" s="16"/>
      <c r="AN1396" s="16"/>
      <c r="AO1396" s="16"/>
      <c r="AP1396" s="16"/>
      <c r="AQ1396" s="16"/>
      <c r="AR1396" s="16"/>
      <c r="AS1396" s="16"/>
      <c r="AT1396" s="16"/>
      <c r="AU1396" s="16"/>
      <c r="AV1396" s="16"/>
      <c r="AW1396" s="16"/>
      <c r="AX1396" s="16"/>
      <c r="AY1396" s="16"/>
      <c r="AZ1396" s="28"/>
      <c r="BA1396" s="28"/>
      <c r="BB1396" s="28"/>
      <c r="BC1396" s="28"/>
      <c r="BD1396" s="28"/>
      <c r="BE1396" s="28"/>
      <c r="BF1396" s="28"/>
      <c r="BG1396" s="28"/>
      <c r="BH1396" s="28"/>
      <c r="BI1396" s="28"/>
      <c r="BJ1396" s="28"/>
      <c r="BK1396" s="28"/>
      <c r="BL1396" s="28"/>
      <c r="BM1396" s="28"/>
    </row>
    <row r="1397" spans="5:65" ht="15"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16"/>
      <c r="AB1397" s="16"/>
      <c r="AC1397" s="16"/>
      <c r="AD1397" s="16"/>
      <c r="AE1397" s="16"/>
      <c r="AF1397" s="16"/>
      <c r="AG1397" s="16"/>
      <c r="AH1397" s="16"/>
      <c r="AI1397" s="16"/>
      <c r="AJ1397" s="16"/>
      <c r="AK1397" s="16"/>
      <c r="AL1397" s="16"/>
      <c r="AM1397" s="16"/>
      <c r="AN1397" s="16"/>
      <c r="AO1397" s="16"/>
      <c r="AP1397" s="16"/>
      <c r="AQ1397" s="16"/>
      <c r="AR1397" s="16"/>
      <c r="AS1397" s="16"/>
      <c r="AT1397" s="16"/>
      <c r="AU1397" s="16"/>
      <c r="AV1397" s="16"/>
      <c r="AW1397" s="16"/>
      <c r="AX1397" s="16"/>
      <c r="AY1397" s="16"/>
      <c r="AZ1397" s="28"/>
      <c r="BA1397" s="28"/>
      <c r="BB1397" s="28"/>
      <c r="BC1397" s="28"/>
      <c r="BD1397" s="28"/>
      <c r="BE1397" s="28"/>
      <c r="BF1397" s="28"/>
      <c r="BG1397" s="28"/>
      <c r="BH1397" s="28"/>
      <c r="BI1397" s="28"/>
      <c r="BJ1397" s="28"/>
      <c r="BK1397" s="28"/>
      <c r="BL1397" s="28"/>
      <c r="BM1397" s="28"/>
    </row>
    <row r="1398" spans="5:65" ht="15"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  <c r="AA1398" s="16"/>
      <c r="AB1398" s="16"/>
      <c r="AC1398" s="16"/>
      <c r="AD1398" s="16"/>
      <c r="AE1398" s="16"/>
      <c r="AF1398" s="16"/>
      <c r="AG1398" s="16"/>
      <c r="AH1398" s="16"/>
      <c r="AI1398" s="16"/>
      <c r="AJ1398" s="16"/>
      <c r="AK1398" s="16"/>
      <c r="AL1398" s="16"/>
      <c r="AM1398" s="16"/>
      <c r="AN1398" s="16"/>
      <c r="AO1398" s="16"/>
      <c r="AP1398" s="16"/>
      <c r="AQ1398" s="16"/>
      <c r="AR1398" s="16"/>
      <c r="AS1398" s="16"/>
      <c r="AT1398" s="16"/>
      <c r="AU1398" s="16"/>
      <c r="AV1398" s="16"/>
      <c r="AW1398" s="16"/>
      <c r="AX1398" s="16"/>
      <c r="AY1398" s="16"/>
      <c r="AZ1398" s="28"/>
      <c r="BA1398" s="28"/>
      <c r="BB1398" s="28"/>
      <c r="BC1398" s="28"/>
      <c r="BD1398" s="28"/>
      <c r="BE1398" s="28"/>
      <c r="BF1398" s="28"/>
      <c r="BG1398" s="28"/>
      <c r="BH1398" s="28"/>
      <c r="BI1398" s="28"/>
      <c r="BJ1398" s="28"/>
      <c r="BK1398" s="28"/>
      <c r="BL1398" s="28"/>
      <c r="BM1398" s="28"/>
    </row>
    <row r="1399" spans="5:65" ht="15"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  <c r="AA1399" s="16"/>
      <c r="AB1399" s="16"/>
      <c r="AC1399" s="16"/>
      <c r="AD1399" s="16"/>
      <c r="AE1399" s="16"/>
      <c r="AF1399" s="16"/>
      <c r="AG1399" s="16"/>
      <c r="AH1399" s="16"/>
      <c r="AI1399" s="16"/>
      <c r="AJ1399" s="16"/>
      <c r="AK1399" s="16"/>
      <c r="AL1399" s="16"/>
      <c r="AM1399" s="16"/>
      <c r="AN1399" s="16"/>
      <c r="AO1399" s="16"/>
      <c r="AP1399" s="16"/>
      <c r="AQ1399" s="16"/>
      <c r="AR1399" s="16"/>
      <c r="AS1399" s="16"/>
      <c r="AT1399" s="16"/>
      <c r="AU1399" s="16"/>
      <c r="AV1399" s="16"/>
      <c r="AW1399" s="16"/>
      <c r="AX1399" s="16"/>
      <c r="AY1399" s="16"/>
      <c r="AZ1399" s="28"/>
      <c r="BA1399" s="28"/>
      <c r="BB1399" s="28"/>
      <c r="BC1399" s="28"/>
      <c r="BD1399" s="28"/>
      <c r="BE1399" s="28"/>
      <c r="BF1399" s="28"/>
      <c r="BG1399" s="28"/>
      <c r="BH1399" s="28"/>
      <c r="BI1399" s="28"/>
      <c r="BJ1399" s="28"/>
      <c r="BK1399" s="28"/>
      <c r="BL1399" s="28"/>
      <c r="BM1399" s="28"/>
    </row>
    <row r="1400" spans="5:65" ht="15"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16"/>
      <c r="AB1400" s="16"/>
      <c r="AC1400" s="16"/>
      <c r="AD1400" s="16"/>
      <c r="AE1400" s="16"/>
      <c r="AF1400" s="16"/>
      <c r="AG1400" s="16"/>
      <c r="AH1400" s="16"/>
      <c r="AI1400" s="16"/>
      <c r="AJ1400" s="16"/>
      <c r="AK1400" s="16"/>
      <c r="AL1400" s="16"/>
      <c r="AM1400" s="16"/>
      <c r="AN1400" s="16"/>
      <c r="AO1400" s="16"/>
      <c r="AP1400" s="16"/>
      <c r="AQ1400" s="16"/>
      <c r="AR1400" s="16"/>
      <c r="AS1400" s="16"/>
      <c r="AT1400" s="16"/>
      <c r="AU1400" s="16"/>
      <c r="AV1400" s="16"/>
      <c r="AW1400" s="16"/>
      <c r="AX1400" s="16"/>
      <c r="AY1400" s="16"/>
      <c r="AZ1400" s="28"/>
      <c r="BA1400" s="28"/>
      <c r="BB1400" s="28"/>
      <c r="BC1400" s="28"/>
      <c r="BD1400" s="28"/>
      <c r="BE1400" s="28"/>
      <c r="BF1400" s="28"/>
      <c r="BG1400" s="28"/>
      <c r="BH1400" s="28"/>
      <c r="BI1400" s="28"/>
      <c r="BJ1400" s="28"/>
      <c r="BK1400" s="28"/>
      <c r="BL1400" s="28"/>
      <c r="BM1400" s="28"/>
    </row>
    <row r="1401" spans="5:65" ht="15"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  <c r="AA1401" s="16"/>
      <c r="AB1401" s="16"/>
      <c r="AC1401" s="16"/>
      <c r="AD1401" s="16"/>
      <c r="AE1401" s="16"/>
      <c r="AF1401" s="16"/>
      <c r="AG1401" s="16"/>
      <c r="AH1401" s="16"/>
      <c r="AI1401" s="16"/>
      <c r="AJ1401" s="16"/>
      <c r="AK1401" s="16"/>
      <c r="AL1401" s="16"/>
      <c r="AM1401" s="16"/>
      <c r="AN1401" s="16"/>
      <c r="AO1401" s="16"/>
      <c r="AP1401" s="16"/>
      <c r="AQ1401" s="16"/>
      <c r="AR1401" s="16"/>
      <c r="AS1401" s="16"/>
      <c r="AT1401" s="16"/>
      <c r="AU1401" s="16"/>
      <c r="AV1401" s="16"/>
      <c r="AW1401" s="16"/>
      <c r="AX1401" s="16"/>
      <c r="AY1401" s="16"/>
      <c r="AZ1401" s="28"/>
      <c r="BA1401" s="28"/>
      <c r="BB1401" s="28"/>
      <c r="BC1401" s="28"/>
      <c r="BD1401" s="28"/>
      <c r="BE1401" s="28"/>
      <c r="BF1401" s="28"/>
      <c r="BG1401" s="28"/>
      <c r="BH1401" s="28"/>
      <c r="BI1401" s="28"/>
      <c r="BJ1401" s="28"/>
      <c r="BK1401" s="28"/>
      <c r="BL1401" s="28"/>
      <c r="BM1401" s="28"/>
    </row>
    <row r="1402" spans="5:65" ht="15"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6"/>
      <c r="AA1402" s="16"/>
      <c r="AB1402" s="16"/>
      <c r="AC1402" s="16"/>
      <c r="AD1402" s="16"/>
      <c r="AE1402" s="16"/>
      <c r="AF1402" s="16"/>
      <c r="AG1402" s="16"/>
      <c r="AH1402" s="16"/>
      <c r="AI1402" s="16"/>
      <c r="AJ1402" s="16"/>
      <c r="AK1402" s="16"/>
      <c r="AL1402" s="16"/>
      <c r="AM1402" s="16"/>
      <c r="AN1402" s="16"/>
      <c r="AO1402" s="16"/>
      <c r="AP1402" s="16"/>
      <c r="AQ1402" s="16"/>
      <c r="AR1402" s="16"/>
      <c r="AS1402" s="16"/>
      <c r="AT1402" s="16"/>
      <c r="AU1402" s="16"/>
      <c r="AV1402" s="16"/>
      <c r="AW1402" s="16"/>
      <c r="AX1402" s="16"/>
      <c r="AY1402" s="16"/>
      <c r="AZ1402" s="28"/>
      <c r="BA1402" s="28"/>
      <c r="BB1402" s="28"/>
      <c r="BC1402" s="28"/>
      <c r="BD1402" s="28"/>
      <c r="BE1402" s="28"/>
      <c r="BF1402" s="28"/>
      <c r="BG1402" s="28"/>
      <c r="BH1402" s="28"/>
      <c r="BI1402" s="28"/>
      <c r="BJ1402" s="28"/>
      <c r="BK1402" s="28"/>
      <c r="BL1402" s="28"/>
      <c r="BM1402" s="28"/>
    </row>
    <row r="1403" spans="5:65" ht="15"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  <c r="AA1403" s="16"/>
      <c r="AB1403" s="16"/>
      <c r="AC1403" s="16"/>
      <c r="AD1403" s="16"/>
      <c r="AE1403" s="16"/>
      <c r="AF1403" s="16"/>
      <c r="AG1403" s="16"/>
      <c r="AH1403" s="16"/>
      <c r="AI1403" s="16"/>
      <c r="AJ1403" s="16"/>
      <c r="AK1403" s="16"/>
      <c r="AL1403" s="16"/>
      <c r="AM1403" s="16"/>
      <c r="AN1403" s="16"/>
      <c r="AO1403" s="16"/>
      <c r="AP1403" s="16"/>
      <c r="AQ1403" s="16"/>
      <c r="AR1403" s="16"/>
      <c r="AS1403" s="16"/>
      <c r="AT1403" s="16"/>
      <c r="AU1403" s="16"/>
      <c r="AV1403" s="16"/>
      <c r="AW1403" s="16"/>
      <c r="AX1403" s="16"/>
      <c r="AY1403" s="16"/>
      <c r="AZ1403" s="28"/>
      <c r="BA1403" s="28"/>
      <c r="BB1403" s="28"/>
      <c r="BC1403" s="28"/>
      <c r="BD1403" s="28"/>
      <c r="BE1403" s="28"/>
      <c r="BF1403" s="28"/>
      <c r="BG1403" s="28"/>
      <c r="BH1403" s="28"/>
      <c r="BI1403" s="28"/>
      <c r="BJ1403" s="28"/>
      <c r="BK1403" s="28"/>
      <c r="BL1403" s="28"/>
      <c r="BM1403" s="28"/>
    </row>
    <row r="1404" spans="5:65" ht="15"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16"/>
      <c r="AB1404" s="16"/>
      <c r="AC1404" s="16"/>
      <c r="AD1404" s="16"/>
      <c r="AE1404" s="16"/>
      <c r="AF1404" s="16"/>
      <c r="AG1404" s="16"/>
      <c r="AH1404" s="16"/>
      <c r="AI1404" s="16"/>
      <c r="AJ1404" s="16"/>
      <c r="AK1404" s="16"/>
      <c r="AL1404" s="16"/>
      <c r="AM1404" s="16"/>
      <c r="AN1404" s="16"/>
      <c r="AO1404" s="16"/>
      <c r="AP1404" s="16"/>
      <c r="AQ1404" s="16"/>
      <c r="AR1404" s="16"/>
      <c r="AS1404" s="16"/>
      <c r="AT1404" s="16"/>
      <c r="AU1404" s="16"/>
      <c r="AV1404" s="16"/>
      <c r="AW1404" s="16"/>
      <c r="AX1404" s="16"/>
      <c r="AY1404" s="16"/>
      <c r="AZ1404" s="28"/>
      <c r="BA1404" s="28"/>
      <c r="BB1404" s="28"/>
      <c r="BC1404" s="28"/>
      <c r="BD1404" s="28"/>
      <c r="BE1404" s="28"/>
      <c r="BF1404" s="28"/>
      <c r="BG1404" s="28"/>
      <c r="BH1404" s="28"/>
      <c r="BI1404" s="28"/>
      <c r="BJ1404" s="28"/>
      <c r="BK1404" s="28"/>
      <c r="BL1404" s="28"/>
      <c r="BM1404" s="28"/>
    </row>
    <row r="1405" spans="5:65" ht="15"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  <c r="AA1405" s="16"/>
      <c r="AB1405" s="16"/>
      <c r="AC1405" s="16"/>
      <c r="AD1405" s="16"/>
      <c r="AE1405" s="16"/>
      <c r="AF1405" s="16"/>
      <c r="AG1405" s="16"/>
      <c r="AH1405" s="16"/>
      <c r="AI1405" s="16"/>
      <c r="AJ1405" s="16"/>
      <c r="AK1405" s="16"/>
      <c r="AL1405" s="16"/>
      <c r="AM1405" s="16"/>
      <c r="AN1405" s="16"/>
      <c r="AO1405" s="16"/>
      <c r="AP1405" s="16"/>
      <c r="AQ1405" s="16"/>
      <c r="AR1405" s="16"/>
      <c r="AS1405" s="16"/>
      <c r="AT1405" s="16"/>
      <c r="AU1405" s="16"/>
      <c r="AV1405" s="16"/>
      <c r="AW1405" s="16"/>
      <c r="AX1405" s="16"/>
      <c r="AY1405" s="16"/>
      <c r="AZ1405" s="28"/>
      <c r="BA1405" s="28"/>
      <c r="BB1405" s="28"/>
      <c r="BC1405" s="28"/>
      <c r="BD1405" s="28"/>
      <c r="BE1405" s="28"/>
      <c r="BF1405" s="28"/>
      <c r="BG1405" s="28"/>
      <c r="BH1405" s="28"/>
      <c r="BI1405" s="28"/>
      <c r="BJ1405" s="28"/>
      <c r="BK1405" s="28"/>
      <c r="BL1405" s="28"/>
      <c r="BM1405" s="28"/>
    </row>
    <row r="1406" spans="5:65" ht="15"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  <c r="AA1406" s="16"/>
      <c r="AB1406" s="16"/>
      <c r="AC1406" s="16"/>
      <c r="AD1406" s="16"/>
      <c r="AE1406" s="16"/>
      <c r="AF1406" s="16"/>
      <c r="AG1406" s="16"/>
      <c r="AH1406" s="16"/>
      <c r="AI1406" s="16"/>
      <c r="AJ1406" s="16"/>
      <c r="AK1406" s="16"/>
      <c r="AL1406" s="16"/>
      <c r="AM1406" s="16"/>
      <c r="AN1406" s="16"/>
      <c r="AO1406" s="16"/>
      <c r="AP1406" s="16"/>
      <c r="AQ1406" s="16"/>
      <c r="AR1406" s="16"/>
      <c r="AS1406" s="16"/>
      <c r="AT1406" s="16"/>
      <c r="AU1406" s="16"/>
      <c r="AV1406" s="16"/>
      <c r="AW1406" s="16"/>
      <c r="AX1406" s="16"/>
      <c r="AY1406" s="16"/>
      <c r="AZ1406" s="28"/>
      <c r="BA1406" s="28"/>
      <c r="BB1406" s="28"/>
      <c r="BC1406" s="28"/>
      <c r="BD1406" s="28"/>
      <c r="BE1406" s="28"/>
      <c r="BF1406" s="28"/>
      <c r="BG1406" s="28"/>
      <c r="BH1406" s="28"/>
      <c r="BI1406" s="28"/>
      <c r="BJ1406" s="28"/>
      <c r="BK1406" s="28"/>
      <c r="BL1406" s="28"/>
      <c r="BM1406" s="28"/>
    </row>
    <row r="1407" spans="5:65" ht="15"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6"/>
      <c r="AA1407" s="16"/>
      <c r="AB1407" s="16"/>
      <c r="AC1407" s="16"/>
      <c r="AD1407" s="16"/>
      <c r="AE1407" s="16"/>
      <c r="AF1407" s="16"/>
      <c r="AG1407" s="16"/>
      <c r="AH1407" s="16"/>
      <c r="AI1407" s="16"/>
      <c r="AJ1407" s="16"/>
      <c r="AK1407" s="16"/>
      <c r="AL1407" s="16"/>
      <c r="AM1407" s="16"/>
      <c r="AN1407" s="16"/>
      <c r="AO1407" s="16"/>
      <c r="AP1407" s="16"/>
      <c r="AQ1407" s="16"/>
      <c r="AR1407" s="16"/>
      <c r="AS1407" s="16"/>
      <c r="AT1407" s="16"/>
      <c r="AU1407" s="16"/>
      <c r="AV1407" s="16"/>
      <c r="AW1407" s="16"/>
      <c r="AX1407" s="16"/>
      <c r="AY1407" s="16"/>
      <c r="AZ1407" s="28"/>
      <c r="BA1407" s="28"/>
      <c r="BB1407" s="28"/>
      <c r="BC1407" s="28"/>
      <c r="BD1407" s="28"/>
      <c r="BE1407" s="28"/>
      <c r="BF1407" s="28"/>
      <c r="BG1407" s="28"/>
      <c r="BH1407" s="28"/>
      <c r="BI1407" s="28"/>
      <c r="BJ1407" s="28"/>
      <c r="BK1407" s="28"/>
      <c r="BL1407" s="28"/>
      <c r="BM1407" s="28"/>
    </row>
    <row r="1408" spans="5:65" ht="15"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  <c r="AA1408" s="16"/>
      <c r="AB1408" s="16"/>
      <c r="AC1408" s="16"/>
      <c r="AD1408" s="16"/>
      <c r="AE1408" s="16"/>
      <c r="AF1408" s="16"/>
      <c r="AG1408" s="16"/>
      <c r="AH1408" s="16"/>
      <c r="AI1408" s="16"/>
      <c r="AJ1408" s="16"/>
      <c r="AK1408" s="16"/>
      <c r="AL1408" s="16"/>
      <c r="AM1408" s="16"/>
      <c r="AN1408" s="16"/>
      <c r="AO1408" s="16"/>
      <c r="AP1408" s="16"/>
      <c r="AQ1408" s="16"/>
      <c r="AR1408" s="16"/>
      <c r="AS1408" s="16"/>
      <c r="AT1408" s="16"/>
      <c r="AU1408" s="16"/>
      <c r="AV1408" s="16"/>
      <c r="AW1408" s="16"/>
      <c r="AX1408" s="16"/>
      <c r="AY1408" s="16"/>
      <c r="AZ1408" s="28"/>
      <c r="BA1408" s="28"/>
      <c r="BB1408" s="28"/>
      <c r="BC1408" s="28"/>
      <c r="BD1408" s="28"/>
      <c r="BE1408" s="28"/>
      <c r="BF1408" s="28"/>
      <c r="BG1408" s="28"/>
      <c r="BH1408" s="28"/>
      <c r="BI1408" s="28"/>
      <c r="BJ1408" s="28"/>
      <c r="BK1408" s="28"/>
      <c r="BL1408" s="28"/>
      <c r="BM1408" s="28"/>
    </row>
    <row r="1409" spans="5:65" ht="15"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  <c r="AA1409" s="16"/>
      <c r="AB1409" s="16"/>
      <c r="AC1409" s="16"/>
      <c r="AD1409" s="16"/>
      <c r="AE1409" s="16"/>
      <c r="AF1409" s="16"/>
      <c r="AG1409" s="16"/>
      <c r="AH1409" s="16"/>
      <c r="AI1409" s="16"/>
      <c r="AJ1409" s="16"/>
      <c r="AK1409" s="16"/>
      <c r="AL1409" s="16"/>
      <c r="AM1409" s="16"/>
      <c r="AN1409" s="16"/>
      <c r="AO1409" s="16"/>
      <c r="AP1409" s="16"/>
      <c r="AQ1409" s="16"/>
      <c r="AR1409" s="16"/>
      <c r="AS1409" s="16"/>
      <c r="AT1409" s="16"/>
      <c r="AU1409" s="16"/>
      <c r="AV1409" s="16"/>
      <c r="AW1409" s="16"/>
      <c r="AX1409" s="16"/>
      <c r="AY1409" s="16"/>
      <c r="AZ1409" s="28"/>
      <c r="BA1409" s="28"/>
      <c r="BB1409" s="28"/>
      <c r="BC1409" s="28"/>
      <c r="BD1409" s="28"/>
      <c r="BE1409" s="28"/>
      <c r="BF1409" s="28"/>
      <c r="BG1409" s="28"/>
      <c r="BH1409" s="28"/>
      <c r="BI1409" s="28"/>
      <c r="BJ1409" s="28"/>
      <c r="BK1409" s="28"/>
      <c r="BL1409" s="28"/>
      <c r="BM1409" s="28"/>
    </row>
    <row r="1410" spans="5:65" ht="15"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6"/>
      <c r="AA1410" s="16"/>
      <c r="AB1410" s="16"/>
      <c r="AC1410" s="16"/>
      <c r="AD1410" s="16"/>
      <c r="AE1410" s="16"/>
      <c r="AF1410" s="16"/>
      <c r="AG1410" s="16"/>
      <c r="AH1410" s="16"/>
      <c r="AI1410" s="16"/>
      <c r="AJ1410" s="16"/>
      <c r="AK1410" s="16"/>
      <c r="AL1410" s="16"/>
      <c r="AM1410" s="16"/>
      <c r="AN1410" s="16"/>
      <c r="AO1410" s="16"/>
      <c r="AP1410" s="16"/>
      <c r="AQ1410" s="16"/>
      <c r="AR1410" s="16"/>
      <c r="AS1410" s="16"/>
      <c r="AT1410" s="16"/>
      <c r="AU1410" s="16"/>
      <c r="AV1410" s="16"/>
      <c r="AW1410" s="16"/>
      <c r="AX1410" s="16"/>
      <c r="AY1410" s="16"/>
      <c r="AZ1410" s="28"/>
      <c r="BA1410" s="28"/>
      <c r="BB1410" s="28"/>
      <c r="BC1410" s="28"/>
      <c r="BD1410" s="28"/>
      <c r="BE1410" s="28"/>
      <c r="BF1410" s="28"/>
      <c r="BG1410" s="28"/>
      <c r="BH1410" s="28"/>
      <c r="BI1410" s="28"/>
      <c r="BJ1410" s="28"/>
      <c r="BK1410" s="28"/>
      <c r="BL1410" s="28"/>
      <c r="BM1410" s="28"/>
    </row>
    <row r="1411" spans="5:65" ht="15"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/>
      <c r="Z1411" s="16"/>
      <c r="AA1411" s="16"/>
      <c r="AB1411" s="16"/>
      <c r="AC1411" s="16"/>
      <c r="AD1411" s="16"/>
      <c r="AE1411" s="16"/>
      <c r="AF1411" s="16"/>
      <c r="AG1411" s="16"/>
      <c r="AH1411" s="16"/>
      <c r="AI1411" s="16"/>
      <c r="AJ1411" s="16"/>
      <c r="AK1411" s="16"/>
      <c r="AL1411" s="16"/>
      <c r="AM1411" s="16"/>
      <c r="AN1411" s="16"/>
      <c r="AO1411" s="16"/>
      <c r="AP1411" s="16"/>
      <c r="AQ1411" s="16"/>
      <c r="AR1411" s="16"/>
      <c r="AS1411" s="16"/>
      <c r="AT1411" s="16"/>
      <c r="AU1411" s="16"/>
      <c r="AV1411" s="16"/>
      <c r="AW1411" s="16"/>
      <c r="AX1411" s="16"/>
      <c r="AY1411" s="16"/>
      <c r="AZ1411" s="28"/>
      <c r="BA1411" s="28"/>
      <c r="BB1411" s="28"/>
      <c r="BC1411" s="28"/>
      <c r="BD1411" s="28"/>
      <c r="BE1411" s="28"/>
      <c r="BF1411" s="28"/>
      <c r="BG1411" s="28"/>
      <c r="BH1411" s="28"/>
      <c r="BI1411" s="28"/>
      <c r="BJ1411" s="28"/>
      <c r="BK1411" s="28"/>
      <c r="BL1411" s="28"/>
      <c r="BM1411" s="28"/>
    </row>
    <row r="1412" spans="5:65" ht="15"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16"/>
      <c r="AB1412" s="16"/>
      <c r="AC1412" s="16"/>
      <c r="AD1412" s="16"/>
      <c r="AE1412" s="16"/>
      <c r="AF1412" s="16"/>
      <c r="AG1412" s="16"/>
      <c r="AH1412" s="16"/>
      <c r="AI1412" s="16"/>
      <c r="AJ1412" s="16"/>
      <c r="AK1412" s="16"/>
      <c r="AL1412" s="16"/>
      <c r="AM1412" s="16"/>
      <c r="AN1412" s="16"/>
      <c r="AO1412" s="16"/>
      <c r="AP1412" s="16"/>
      <c r="AQ1412" s="16"/>
      <c r="AR1412" s="16"/>
      <c r="AS1412" s="16"/>
      <c r="AT1412" s="16"/>
      <c r="AU1412" s="16"/>
      <c r="AV1412" s="16"/>
      <c r="AW1412" s="16"/>
      <c r="AX1412" s="16"/>
      <c r="AY1412" s="16"/>
      <c r="AZ1412" s="28"/>
      <c r="BA1412" s="28"/>
      <c r="BB1412" s="28"/>
      <c r="BC1412" s="28"/>
      <c r="BD1412" s="28"/>
      <c r="BE1412" s="28"/>
      <c r="BF1412" s="28"/>
      <c r="BG1412" s="28"/>
      <c r="BH1412" s="28"/>
      <c r="BI1412" s="28"/>
      <c r="BJ1412" s="28"/>
      <c r="BK1412" s="28"/>
      <c r="BL1412" s="28"/>
      <c r="BM1412" s="28"/>
    </row>
    <row r="1413" spans="5:65" ht="15"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  <c r="AA1413" s="16"/>
      <c r="AB1413" s="16"/>
      <c r="AC1413" s="16"/>
      <c r="AD1413" s="16"/>
      <c r="AE1413" s="16"/>
      <c r="AF1413" s="16"/>
      <c r="AG1413" s="16"/>
      <c r="AH1413" s="16"/>
      <c r="AI1413" s="16"/>
      <c r="AJ1413" s="16"/>
      <c r="AK1413" s="16"/>
      <c r="AL1413" s="16"/>
      <c r="AM1413" s="16"/>
      <c r="AN1413" s="16"/>
      <c r="AO1413" s="16"/>
      <c r="AP1413" s="16"/>
      <c r="AQ1413" s="16"/>
      <c r="AR1413" s="16"/>
      <c r="AS1413" s="16"/>
      <c r="AT1413" s="16"/>
      <c r="AU1413" s="16"/>
      <c r="AV1413" s="16"/>
      <c r="AW1413" s="16"/>
      <c r="AX1413" s="16"/>
      <c r="AY1413" s="16"/>
      <c r="AZ1413" s="28"/>
      <c r="BA1413" s="28"/>
      <c r="BB1413" s="28"/>
      <c r="BC1413" s="28"/>
      <c r="BD1413" s="28"/>
      <c r="BE1413" s="28"/>
      <c r="BF1413" s="28"/>
      <c r="BG1413" s="28"/>
      <c r="BH1413" s="28"/>
      <c r="BI1413" s="28"/>
      <c r="BJ1413" s="28"/>
      <c r="BK1413" s="28"/>
      <c r="BL1413" s="28"/>
      <c r="BM1413" s="28"/>
    </row>
    <row r="1414" spans="5:65" ht="15"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/>
      <c r="AA1414" s="16"/>
      <c r="AB1414" s="16"/>
      <c r="AC1414" s="16"/>
      <c r="AD1414" s="16"/>
      <c r="AE1414" s="16"/>
      <c r="AF1414" s="16"/>
      <c r="AG1414" s="16"/>
      <c r="AH1414" s="16"/>
      <c r="AI1414" s="16"/>
      <c r="AJ1414" s="16"/>
      <c r="AK1414" s="16"/>
      <c r="AL1414" s="16"/>
      <c r="AM1414" s="16"/>
      <c r="AN1414" s="16"/>
      <c r="AO1414" s="16"/>
      <c r="AP1414" s="16"/>
      <c r="AQ1414" s="16"/>
      <c r="AR1414" s="16"/>
      <c r="AS1414" s="16"/>
      <c r="AT1414" s="16"/>
      <c r="AU1414" s="16"/>
      <c r="AV1414" s="16"/>
      <c r="AW1414" s="16"/>
      <c r="AX1414" s="16"/>
      <c r="AY1414" s="16"/>
      <c r="AZ1414" s="28"/>
      <c r="BA1414" s="28"/>
      <c r="BB1414" s="28"/>
      <c r="BC1414" s="28"/>
      <c r="BD1414" s="28"/>
      <c r="BE1414" s="28"/>
      <c r="BF1414" s="28"/>
      <c r="BG1414" s="28"/>
      <c r="BH1414" s="28"/>
      <c r="BI1414" s="28"/>
      <c r="BJ1414" s="28"/>
      <c r="BK1414" s="28"/>
      <c r="BL1414" s="28"/>
      <c r="BM1414" s="28"/>
    </row>
    <row r="1415" spans="5:65" ht="15"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  <c r="Z1415" s="16"/>
      <c r="AA1415" s="16"/>
      <c r="AB1415" s="16"/>
      <c r="AC1415" s="16"/>
      <c r="AD1415" s="16"/>
      <c r="AE1415" s="16"/>
      <c r="AF1415" s="16"/>
      <c r="AG1415" s="16"/>
      <c r="AH1415" s="16"/>
      <c r="AI1415" s="16"/>
      <c r="AJ1415" s="16"/>
      <c r="AK1415" s="16"/>
      <c r="AL1415" s="16"/>
      <c r="AM1415" s="16"/>
      <c r="AN1415" s="16"/>
      <c r="AO1415" s="16"/>
      <c r="AP1415" s="16"/>
      <c r="AQ1415" s="16"/>
      <c r="AR1415" s="16"/>
      <c r="AS1415" s="16"/>
      <c r="AT1415" s="16"/>
      <c r="AU1415" s="16"/>
      <c r="AV1415" s="16"/>
      <c r="AW1415" s="16"/>
      <c r="AX1415" s="16"/>
      <c r="AY1415" s="16"/>
      <c r="AZ1415" s="28"/>
      <c r="BA1415" s="28"/>
      <c r="BB1415" s="28"/>
      <c r="BC1415" s="28"/>
      <c r="BD1415" s="28"/>
      <c r="BE1415" s="28"/>
      <c r="BF1415" s="28"/>
      <c r="BG1415" s="28"/>
      <c r="BH1415" s="28"/>
      <c r="BI1415" s="28"/>
      <c r="BJ1415" s="28"/>
      <c r="BK1415" s="28"/>
      <c r="BL1415" s="28"/>
      <c r="BM1415" s="28"/>
    </row>
    <row r="1416" spans="5:65" ht="15"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  <c r="AA1416" s="16"/>
      <c r="AB1416" s="16"/>
      <c r="AC1416" s="16"/>
      <c r="AD1416" s="16"/>
      <c r="AE1416" s="16"/>
      <c r="AF1416" s="16"/>
      <c r="AG1416" s="16"/>
      <c r="AH1416" s="16"/>
      <c r="AI1416" s="16"/>
      <c r="AJ1416" s="16"/>
      <c r="AK1416" s="16"/>
      <c r="AL1416" s="16"/>
      <c r="AM1416" s="16"/>
      <c r="AN1416" s="16"/>
      <c r="AO1416" s="16"/>
      <c r="AP1416" s="16"/>
      <c r="AQ1416" s="16"/>
      <c r="AR1416" s="16"/>
      <c r="AS1416" s="16"/>
      <c r="AT1416" s="16"/>
      <c r="AU1416" s="16"/>
      <c r="AV1416" s="16"/>
      <c r="AW1416" s="16"/>
      <c r="AX1416" s="16"/>
      <c r="AY1416" s="16"/>
      <c r="AZ1416" s="28"/>
      <c r="BA1416" s="28"/>
      <c r="BB1416" s="28"/>
      <c r="BC1416" s="28"/>
      <c r="BD1416" s="28"/>
      <c r="BE1416" s="28"/>
      <c r="BF1416" s="28"/>
      <c r="BG1416" s="28"/>
      <c r="BH1416" s="28"/>
      <c r="BI1416" s="28"/>
      <c r="BJ1416" s="28"/>
      <c r="BK1416" s="28"/>
      <c r="BL1416" s="28"/>
      <c r="BM1416" s="28"/>
    </row>
    <row r="1417" spans="5:65" ht="15"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/>
      <c r="AA1417" s="16"/>
      <c r="AB1417" s="16"/>
      <c r="AC1417" s="16"/>
      <c r="AD1417" s="16"/>
      <c r="AE1417" s="16"/>
      <c r="AF1417" s="16"/>
      <c r="AG1417" s="16"/>
      <c r="AH1417" s="16"/>
      <c r="AI1417" s="16"/>
      <c r="AJ1417" s="16"/>
      <c r="AK1417" s="16"/>
      <c r="AL1417" s="16"/>
      <c r="AM1417" s="16"/>
      <c r="AN1417" s="16"/>
      <c r="AO1417" s="16"/>
      <c r="AP1417" s="16"/>
      <c r="AQ1417" s="16"/>
      <c r="AR1417" s="16"/>
      <c r="AS1417" s="16"/>
      <c r="AT1417" s="16"/>
      <c r="AU1417" s="16"/>
      <c r="AV1417" s="16"/>
      <c r="AW1417" s="16"/>
      <c r="AX1417" s="16"/>
      <c r="AY1417" s="16"/>
      <c r="AZ1417" s="28"/>
      <c r="BA1417" s="28"/>
      <c r="BB1417" s="28"/>
      <c r="BC1417" s="28"/>
      <c r="BD1417" s="28"/>
      <c r="BE1417" s="28"/>
      <c r="BF1417" s="28"/>
      <c r="BG1417" s="28"/>
      <c r="BH1417" s="28"/>
      <c r="BI1417" s="28"/>
      <c r="BJ1417" s="28"/>
      <c r="BK1417" s="28"/>
      <c r="BL1417" s="28"/>
      <c r="BM1417" s="28"/>
    </row>
    <row r="1418" spans="5:65" ht="15"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  <c r="AA1418" s="16"/>
      <c r="AB1418" s="16"/>
      <c r="AC1418" s="16"/>
      <c r="AD1418" s="16"/>
      <c r="AE1418" s="16"/>
      <c r="AF1418" s="16"/>
      <c r="AG1418" s="16"/>
      <c r="AH1418" s="16"/>
      <c r="AI1418" s="16"/>
      <c r="AJ1418" s="16"/>
      <c r="AK1418" s="16"/>
      <c r="AL1418" s="16"/>
      <c r="AM1418" s="16"/>
      <c r="AN1418" s="16"/>
      <c r="AO1418" s="16"/>
      <c r="AP1418" s="16"/>
      <c r="AQ1418" s="16"/>
      <c r="AR1418" s="16"/>
      <c r="AS1418" s="16"/>
      <c r="AT1418" s="16"/>
      <c r="AU1418" s="16"/>
      <c r="AV1418" s="16"/>
      <c r="AW1418" s="16"/>
      <c r="AX1418" s="16"/>
      <c r="AY1418" s="16"/>
      <c r="AZ1418" s="28"/>
      <c r="BA1418" s="28"/>
      <c r="BB1418" s="28"/>
      <c r="BC1418" s="28"/>
      <c r="BD1418" s="28"/>
      <c r="BE1418" s="28"/>
      <c r="BF1418" s="28"/>
      <c r="BG1418" s="28"/>
      <c r="BH1418" s="28"/>
      <c r="BI1418" s="28"/>
      <c r="BJ1418" s="28"/>
      <c r="BK1418" s="28"/>
      <c r="BL1418" s="28"/>
      <c r="BM1418" s="28"/>
    </row>
    <row r="1419" spans="5:65" ht="15"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  <c r="AA1419" s="16"/>
      <c r="AB1419" s="16"/>
      <c r="AC1419" s="16"/>
      <c r="AD1419" s="16"/>
      <c r="AE1419" s="16"/>
      <c r="AF1419" s="16"/>
      <c r="AG1419" s="16"/>
      <c r="AH1419" s="16"/>
      <c r="AI1419" s="16"/>
      <c r="AJ1419" s="16"/>
      <c r="AK1419" s="16"/>
      <c r="AL1419" s="16"/>
      <c r="AM1419" s="16"/>
      <c r="AN1419" s="16"/>
      <c r="AO1419" s="16"/>
      <c r="AP1419" s="16"/>
      <c r="AQ1419" s="16"/>
      <c r="AR1419" s="16"/>
      <c r="AS1419" s="16"/>
      <c r="AT1419" s="16"/>
      <c r="AU1419" s="16"/>
      <c r="AV1419" s="16"/>
      <c r="AW1419" s="16"/>
      <c r="AX1419" s="16"/>
      <c r="AY1419" s="16"/>
      <c r="AZ1419" s="28"/>
      <c r="BA1419" s="28"/>
      <c r="BB1419" s="28"/>
      <c r="BC1419" s="28"/>
      <c r="BD1419" s="28"/>
      <c r="BE1419" s="28"/>
      <c r="BF1419" s="28"/>
      <c r="BG1419" s="28"/>
      <c r="BH1419" s="28"/>
      <c r="BI1419" s="28"/>
      <c r="BJ1419" s="28"/>
      <c r="BK1419" s="28"/>
      <c r="BL1419" s="28"/>
      <c r="BM1419" s="28"/>
    </row>
    <row r="1420" spans="5:65" ht="15"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  <c r="AA1420" s="16"/>
      <c r="AB1420" s="16"/>
      <c r="AC1420" s="16"/>
      <c r="AD1420" s="16"/>
      <c r="AE1420" s="16"/>
      <c r="AF1420" s="16"/>
      <c r="AG1420" s="16"/>
      <c r="AH1420" s="16"/>
      <c r="AI1420" s="16"/>
      <c r="AJ1420" s="16"/>
      <c r="AK1420" s="16"/>
      <c r="AL1420" s="16"/>
      <c r="AM1420" s="16"/>
      <c r="AN1420" s="16"/>
      <c r="AO1420" s="16"/>
      <c r="AP1420" s="16"/>
      <c r="AQ1420" s="16"/>
      <c r="AR1420" s="16"/>
      <c r="AS1420" s="16"/>
      <c r="AT1420" s="16"/>
      <c r="AU1420" s="16"/>
      <c r="AV1420" s="16"/>
      <c r="AW1420" s="16"/>
      <c r="AX1420" s="16"/>
      <c r="AY1420" s="16"/>
      <c r="AZ1420" s="28"/>
      <c r="BA1420" s="28"/>
      <c r="BB1420" s="28"/>
      <c r="BC1420" s="28"/>
      <c r="BD1420" s="28"/>
      <c r="BE1420" s="28"/>
      <c r="BF1420" s="28"/>
      <c r="BG1420" s="28"/>
      <c r="BH1420" s="28"/>
      <c r="BI1420" s="28"/>
      <c r="BJ1420" s="28"/>
      <c r="BK1420" s="28"/>
      <c r="BL1420" s="28"/>
      <c r="BM1420" s="28"/>
    </row>
    <row r="1421" spans="5:65" ht="15"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  <c r="AA1421" s="16"/>
      <c r="AB1421" s="16"/>
      <c r="AC1421" s="16"/>
      <c r="AD1421" s="16"/>
      <c r="AE1421" s="16"/>
      <c r="AF1421" s="16"/>
      <c r="AG1421" s="16"/>
      <c r="AH1421" s="16"/>
      <c r="AI1421" s="16"/>
      <c r="AJ1421" s="16"/>
      <c r="AK1421" s="16"/>
      <c r="AL1421" s="16"/>
      <c r="AM1421" s="16"/>
      <c r="AN1421" s="16"/>
      <c r="AO1421" s="16"/>
      <c r="AP1421" s="16"/>
      <c r="AQ1421" s="16"/>
      <c r="AR1421" s="16"/>
      <c r="AS1421" s="16"/>
      <c r="AT1421" s="16"/>
      <c r="AU1421" s="16"/>
      <c r="AV1421" s="16"/>
      <c r="AW1421" s="16"/>
      <c r="AX1421" s="16"/>
      <c r="AY1421" s="16"/>
      <c r="AZ1421" s="28"/>
      <c r="BA1421" s="28"/>
      <c r="BB1421" s="28"/>
      <c r="BC1421" s="28"/>
      <c r="BD1421" s="28"/>
      <c r="BE1421" s="28"/>
      <c r="BF1421" s="28"/>
      <c r="BG1421" s="28"/>
      <c r="BH1421" s="28"/>
      <c r="BI1421" s="28"/>
      <c r="BJ1421" s="28"/>
      <c r="BK1421" s="28"/>
      <c r="BL1421" s="28"/>
      <c r="BM1421" s="28"/>
    </row>
    <row r="1422" spans="5:65" ht="15"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  <c r="AA1422" s="16"/>
      <c r="AB1422" s="16"/>
      <c r="AC1422" s="16"/>
      <c r="AD1422" s="16"/>
      <c r="AE1422" s="16"/>
      <c r="AF1422" s="16"/>
      <c r="AG1422" s="16"/>
      <c r="AH1422" s="16"/>
      <c r="AI1422" s="16"/>
      <c r="AJ1422" s="16"/>
      <c r="AK1422" s="16"/>
      <c r="AL1422" s="16"/>
      <c r="AM1422" s="16"/>
      <c r="AN1422" s="16"/>
      <c r="AO1422" s="16"/>
      <c r="AP1422" s="16"/>
      <c r="AQ1422" s="16"/>
      <c r="AR1422" s="16"/>
      <c r="AS1422" s="16"/>
      <c r="AT1422" s="16"/>
      <c r="AU1422" s="16"/>
      <c r="AV1422" s="16"/>
      <c r="AW1422" s="16"/>
      <c r="AX1422" s="16"/>
      <c r="AY1422" s="16"/>
      <c r="AZ1422" s="28"/>
      <c r="BA1422" s="28"/>
      <c r="BB1422" s="28"/>
      <c r="BC1422" s="28"/>
      <c r="BD1422" s="28"/>
      <c r="BE1422" s="28"/>
      <c r="BF1422" s="28"/>
      <c r="BG1422" s="28"/>
      <c r="BH1422" s="28"/>
      <c r="BI1422" s="28"/>
      <c r="BJ1422" s="28"/>
      <c r="BK1422" s="28"/>
      <c r="BL1422" s="28"/>
      <c r="BM1422" s="28"/>
    </row>
    <row r="1423" spans="5:65" ht="15"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6"/>
      <c r="AA1423" s="16"/>
      <c r="AB1423" s="16"/>
      <c r="AC1423" s="16"/>
      <c r="AD1423" s="16"/>
      <c r="AE1423" s="16"/>
      <c r="AF1423" s="16"/>
      <c r="AG1423" s="16"/>
      <c r="AH1423" s="16"/>
      <c r="AI1423" s="16"/>
      <c r="AJ1423" s="16"/>
      <c r="AK1423" s="16"/>
      <c r="AL1423" s="16"/>
      <c r="AM1423" s="16"/>
      <c r="AN1423" s="16"/>
      <c r="AO1423" s="16"/>
      <c r="AP1423" s="16"/>
      <c r="AQ1423" s="16"/>
      <c r="AR1423" s="16"/>
      <c r="AS1423" s="16"/>
      <c r="AT1423" s="16"/>
      <c r="AU1423" s="16"/>
      <c r="AV1423" s="16"/>
      <c r="AW1423" s="16"/>
      <c r="AX1423" s="16"/>
      <c r="AY1423" s="16"/>
      <c r="AZ1423" s="28"/>
      <c r="BA1423" s="28"/>
      <c r="BB1423" s="28"/>
      <c r="BC1423" s="28"/>
      <c r="BD1423" s="28"/>
      <c r="BE1423" s="28"/>
      <c r="BF1423" s="28"/>
      <c r="BG1423" s="28"/>
      <c r="BH1423" s="28"/>
      <c r="BI1423" s="28"/>
      <c r="BJ1423" s="28"/>
      <c r="BK1423" s="28"/>
      <c r="BL1423" s="28"/>
      <c r="BM1423" s="28"/>
    </row>
    <row r="1424" spans="5:65" ht="15"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16"/>
      <c r="AB1424" s="16"/>
      <c r="AC1424" s="16"/>
      <c r="AD1424" s="16"/>
      <c r="AE1424" s="16"/>
      <c r="AF1424" s="16"/>
      <c r="AG1424" s="16"/>
      <c r="AH1424" s="16"/>
      <c r="AI1424" s="16"/>
      <c r="AJ1424" s="16"/>
      <c r="AK1424" s="16"/>
      <c r="AL1424" s="16"/>
      <c r="AM1424" s="16"/>
      <c r="AN1424" s="16"/>
      <c r="AO1424" s="16"/>
      <c r="AP1424" s="16"/>
      <c r="AQ1424" s="16"/>
      <c r="AR1424" s="16"/>
      <c r="AS1424" s="16"/>
      <c r="AT1424" s="16"/>
      <c r="AU1424" s="16"/>
      <c r="AV1424" s="16"/>
      <c r="AW1424" s="16"/>
      <c r="AX1424" s="16"/>
      <c r="AY1424" s="16"/>
      <c r="AZ1424" s="28"/>
      <c r="BA1424" s="28"/>
      <c r="BB1424" s="28"/>
      <c r="BC1424" s="28"/>
      <c r="BD1424" s="28"/>
      <c r="BE1424" s="28"/>
      <c r="BF1424" s="28"/>
      <c r="BG1424" s="28"/>
      <c r="BH1424" s="28"/>
      <c r="BI1424" s="28"/>
      <c r="BJ1424" s="28"/>
      <c r="BK1424" s="28"/>
      <c r="BL1424" s="28"/>
      <c r="BM1424" s="28"/>
    </row>
    <row r="1425" spans="5:65" ht="15"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16"/>
      <c r="AB1425" s="16"/>
      <c r="AC1425" s="16"/>
      <c r="AD1425" s="16"/>
      <c r="AE1425" s="16"/>
      <c r="AF1425" s="16"/>
      <c r="AG1425" s="16"/>
      <c r="AH1425" s="16"/>
      <c r="AI1425" s="16"/>
      <c r="AJ1425" s="16"/>
      <c r="AK1425" s="16"/>
      <c r="AL1425" s="16"/>
      <c r="AM1425" s="16"/>
      <c r="AN1425" s="16"/>
      <c r="AO1425" s="16"/>
      <c r="AP1425" s="16"/>
      <c r="AQ1425" s="16"/>
      <c r="AR1425" s="16"/>
      <c r="AS1425" s="16"/>
      <c r="AT1425" s="16"/>
      <c r="AU1425" s="16"/>
      <c r="AV1425" s="16"/>
      <c r="AW1425" s="16"/>
      <c r="AX1425" s="16"/>
      <c r="AY1425" s="16"/>
      <c r="AZ1425" s="28"/>
      <c r="BA1425" s="28"/>
      <c r="BB1425" s="28"/>
      <c r="BC1425" s="28"/>
      <c r="BD1425" s="28"/>
      <c r="BE1425" s="28"/>
      <c r="BF1425" s="28"/>
      <c r="BG1425" s="28"/>
      <c r="BH1425" s="28"/>
      <c r="BI1425" s="28"/>
      <c r="BJ1425" s="28"/>
      <c r="BK1425" s="28"/>
      <c r="BL1425" s="28"/>
      <c r="BM1425" s="28"/>
    </row>
    <row r="1426" spans="5:65" ht="15"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  <c r="AA1426" s="16"/>
      <c r="AB1426" s="16"/>
      <c r="AC1426" s="16"/>
      <c r="AD1426" s="16"/>
      <c r="AE1426" s="16"/>
      <c r="AF1426" s="16"/>
      <c r="AG1426" s="16"/>
      <c r="AH1426" s="16"/>
      <c r="AI1426" s="16"/>
      <c r="AJ1426" s="16"/>
      <c r="AK1426" s="16"/>
      <c r="AL1426" s="16"/>
      <c r="AM1426" s="16"/>
      <c r="AN1426" s="16"/>
      <c r="AO1426" s="16"/>
      <c r="AP1426" s="16"/>
      <c r="AQ1426" s="16"/>
      <c r="AR1426" s="16"/>
      <c r="AS1426" s="16"/>
      <c r="AT1426" s="16"/>
      <c r="AU1426" s="16"/>
      <c r="AV1426" s="16"/>
      <c r="AW1426" s="16"/>
      <c r="AX1426" s="16"/>
      <c r="AY1426" s="16"/>
      <c r="AZ1426" s="28"/>
      <c r="BA1426" s="28"/>
      <c r="BB1426" s="28"/>
      <c r="BC1426" s="28"/>
      <c r="BD1426" s="28"/>
      <c r="BE1426" s="28"/>
      <c r="BF1426" s="28"/>
      <c r="BG1426" s="28"/>
      <c r="BH1426" s="28"/>
      <c r="BI1426" s="28"/>
      <c r="BJ1426" s="28"/>
      <c r="BK1426" s="28"/>
      <c r="BL1426" s="28"/>
      <c r="BM1426" s="28"/>
    </row>
    <row r="1427" spans="5:65" ht="15"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  <c r="AA1427" s="16"/>
      <c r="AB1427" s="16"/>
      <c r="AC1427" s="16"/>
      <c r="AD1427" s="16"/>
      <c r="AE1427" s="16"/>
      <c r="AF1427" s="16"/>
      <c r="AG1427" s="16"/>
      <c r="AH1427" s="16"/>
      <c r="AI1427" s="16"/>
      <c r="AJ1427" s="16"/>
      <c r="AK1427" s="16"/>
      <c r="AL1427" s="16"/>
      <c r="AM1427" s="16"/>
      <c r="AN1427" s="16"/>
      <c r="AO1427" s="16"/>
      <c r="AP1427" s="16"/>
      <c r="AQ1427" s="16"/>
      <c r="AR1427" s="16"/>
      <c r="AS1427" s="16"/>
      <c r="AT1427" s="16"/>
      <c r="AU1427" s="16"/>
      <c r="AV1427" s="16"/>
      <c r="AW1427" s="16"/>
      <c r="AX1427" s="16"/>
      <c r="AY1427" s="16"/>
      <c r="AZ1427" s="28"/>
      <c r="BA1427" s="28"/>
      <c r="BB1427" s="28"/>
      <c r="BC1427" s="28"/>
      <c r="BD1427" s="28"/>
      <c r="BE1427" s="28"/>
      <c r="BF1427" s="28"/>
      <c r="BG1427" s="28"/>
      <c r="BH1427" s="28"/>
      <c r="BI1427" s="28"/>
      <c r="BJ1427" s="28"/>
      <c r="BK1427" s="28"/>
      <c r="BL1427" s="28"/>
      <c r="BM1427" s="28"/>
    </row>
    <row r="1428" spans="5:65" ht="15"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  <c r="AA1428" s="16"/>
      <c r="AB1428" s="16"/>
      <c r="AC1428" s="16"/>
      <c r="AD1428" s="16"/>
      <c r="AE1428" s="16"/>
      <c r="AF1428" s="16"/>
      <c r="AG1428" s="16"/>
      <c r="AH1428" s="16"/>
      <c r="AI1428" s="16"/>
      <c r="AJ1428" s="16"/>
      <c r="AK1428" s="16"/>
      <c r="AL1428" s="16"/>
      <c r="AM1428" s="16"/>
      <c r="AN1428" s="16"/>
      <c r="AO1428" s="16"/>
      <c r="AP1428" s="16"/>
      <c r="AQ1428" s="16"/>
      <c r="AR1428" s="16"/>
      <c r="AS1428" s="16"/>
      <c r="AT1428" s="16"/>
      <c r="AU1428" s="16"/>
      <c r="AV1428" s="16"/>
      <c r="AW1428" s="16"/>
      <c r="AX1428" s="16"/>
      <c r="AY1428" s="16"/>
      <c r="AZ1428" s="28"/>
      <c r="BA1428" s="28"/>
      <c r="BB1428" s="28"/>
      <c r="BC1428" s="28"/>
      <c r="BD1428" s="28"/>
      <c r="BE1428" s="28"/>
      <c r="BF1428" s="28"/>
      <c r="BG1428" s="28"/>
      <c r="BH1428" s="28"/>
      <c r="BI1428" s="28"/>
      <c r="BJ1428" s="28"/>
      <c r="BK1428" s="28"/>
      <c r="BL1428" s="28"/>
      <c r="BM1428" s="28"/>
    </row>
    <row r="1429" spans="5:65" ht="15"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  <c r="AA1429" s="16"/>
      <c r="AB1429" s="16"/>
      <c r="AC1429" s="16"/>
      <c r="AD1429" s="16"/>
      <c r="AE1429" s="16"/>
      <c r="AF1429" s="16"/>
      <c r="AG1429" s="16"/>
      <c r="AH1429" s="16"/>
      <c r="AI1429" s="16"/>
      <c r="AJ1429" s="16"/>
      <c r="AK1429" s="16"/>
      <c r="AL1429" s="16"/>
      <c r="AM1429" s="16"/>
      <c r="AN1429" s="16"/>
      <c r="AO1429" s="16"/>
      <c r="AP1429" s="16"/>
      <c r="AQ1429" s="16"/>
      <c r="AR1429" s="16"/>
      <c r="AS1429" s="16"/>
      <c r="AT1429" s="16"/>
      <c r="AU1429" s="16"/>
      <c r="AV1429" s="16"/>
      <c r="AW1429" s="16"/>
      <c r="AX1429" s="16"/>
      <c r="AY1429" s="16"/>
      <c r="AZ1429" s="28"/>
      <c r="BA1429" s="28"/>
      <c r="BB1429" s="28"/>
      <c r="BC1429" s="28"/>
      <c r="BD1429" s="28"/>
      <c r="BE1429" s="28"/>
      <c r="BF1429" s="28"/>
      <c r="BG1429" s="28"/>
      <c r="BH1429" s="28"/>
      <c r="BI1429" s="28"/>
      <c r="BJ1429" s="28"/>
      <c r="BK1429" s="28"/>
      <c r="BL1429" s="28"/>
      <c r="BM1429" s="28"/>
    </row>
    <row r="1430" spans="5:65" ht="15"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6"/>
      <c r="AA1430" s="16"/>
      <c r="AB1430" s="16"/>
      <c r="AC1430" s="16"/>
      <c r="AD1430" s="16"/>
      <c r="AE1430" s="16"/>
      <c r="AF1430" s="16"/>
      <c r="AG1430" s="16"/>
      <c r="AH1430" s="16"/>
      <c r="AI1430" s="16"/>
      <c r="AJ1430" s="16"/>
      <c r="AK1430" s="16"/>
      <c r="AL1430" s="16"/>
      <c r="AM1430" s="16"/>
      <c r="AN1430" s="16"/>
      <c r="AO1430" s="16"/>
      <c r="AP1430" s="16"/>
      <c r="AQ1430" s="16"/>
      <c r="AR1430" s="16"/>
      <c r="AS1430" s="16"/>
      <c r="AT1430" s="16"/>
      <c r="AU1430" s="16"/>
      <c r="AV1430" s="16"/>
      <c r="AW1430" s="16"/>
      <c r="AX1430" s="16"/>
      <c r="AY1430" s="16"/>
      <c r="AZ1430" s="28"/>
      <c r="BA1430" s="28"/>
      <c r="BB1430" s="28"/>
      <c r="BC1430" s="28"/>
      <c r="BD1430" s="28"/>
      <c r="BE1430" s="28"/>
      <c r="BF1430" s="28"/>
      <c r="BG1430" s="28"/>
      <c r="BH1430" s="28"/>
      <c r="BI1430" s="28"/>
      <c r="BJ1430" s="28"/>
      <c r="BK1430" s="28"/>
      <c r="BL1430" s="28"/>
      <c r="BM1430" s="28"/>
    </row>
    <row r="1431" spans="5:65" ht="15"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  <c r="AA1431" s="16"/>
      <c r="AB1431" s="16"/>
      <c r="AC1431" s="16"/>
      <c r="AD1431" s="16"/>
      <c r="AE1431" s="16"/>
      <c r="AF1431" s="16"/>
      <c r="AG1431" s="16"/>
      <c r="AH1431" s="16"/>
      <c r="AI1431" s="16"/>
      <c r="AJ1431" s="16"/>
      <c r="AK1431" s="16"/>
      <c r="AL1431" s="16"/>
      <c r="AM1431" s="16"/>
      <c r="AN1431" s="16"/>
      <c r="AO1431" s="16"/>
      <c r="AP1431" s="16"/>
      <c r="AQ1431" s="16"/>
      <c r="AR1431" s="16"/>
      <c r="AS1431" s="16"/>
      <c r="AT1431" s="16"/>
      <c r="AU1431" s="16"/>
      <c r="AV1431" s="16"/>
      <c r="AW1431" s="16"/>
      <c r="AX1431" s="16"/>
      <c r="AY1431" s="16"/>
      <c r="AZ1431" s="28"/>
      <c r="BA1431" s="28"/>
      <c r="BB1431" s="28"/>
      <c r="BC1431" s="28"/>
      <c r="BD1431" s="28"/>
      <c r="BE1431" s="28"/>
      <c r="BF1431" s="28"/>
      <c r="BG1431" s="28"/>
      <c r="BH1431" s="28"/>
      <c r="BI1431" s="28"/>
      <c r="BJ1431" s="28"/>
      <c r="BK1431" s="28"/>
      <c r="BL1431" s="28"/>
      <c r="BM1431" s="28"/>
    </row>
    <row r="1432" spans="5:65" ht="15"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  <c r="AA1432" s="16"/>
      <c r="AB1432" s="16"/>
      <c r="AC1432" s="16"/>
      <c r="AD1432" s="16"/>
      <c r="AE1432" s="16"/>
      <c r="AF1432" s="16"/>
      <c r="AG1432" s="16"/>
      <c r="AH1432" s="16"/>
      <c r="AI1432" s="16"/>
      <c r="AJ1432" s="16"/>
      <c r="AK1432" s="16"/>
      <c r="AL1432" s="16"/>
      <c r="AM1432" s="16"/>
      <c r="AN1432" s="16"/>
      <c r="AO1432" s="16"/>
      <c r="AP1432" s="16"/>
      <c r="AQ1432" s="16"/>
      <c r="AR1432" s="16"/>
      <c r="AS1432" s="16"/>
      <c r="AT1432" s="16"/>
      <c r="AU1432" s="16"/>
      <c r="AV1432" s="16"/>
      <c r="AW1432" s="16"/>
      <c r="AX1432" s="16"/>
      <c r="AY1432" s="16"/>
      <c r="AZ1432" s="28"/>
      <c r="BA1432" s="28"/>
      <c r="BB1432" s="28"/>
      <c r="BC1432" s="28"/>
      <c r="BD1432" s="28"/>
      <c r="BE1432" s="28"/>
      <c r="BF1432" s="28"/>
      <c r="BG1432" s="28"/>
      <c r="BH1432" s="28"/>
      <c r="BI1432" s="28"/>
      <c r="BJ1432" s="28"/>
      <c r="BK1432" s="28"/>
      <c r="BL1432" s="28"/>
      <c r="BM1432" s="28"/>
    </row>
    <row r="1433" spans="5:65" ht="15"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16"/>
      <c r="AB1433" s="16"/>
      <c r="AC1433" s="16"/>
      <c r="AD1433" s="16"/>
      <c r="AE1433" s="16"/>
      <c r="AF1433" s="16"/>
      <c r="AG1433" s="16"/>
      <c r="AH1433" s="16"/>
      <c r="AI1433" s="16"/>
      <c r="AJ1433" s="16"/>
      <c r="AK1433" s="16"/>
      <c r="AL1433" s="16"/>
      <c r="AM1433" s="16"/>
      <c r="AN1433" s="16"/>
      <c r="AO1433" s="16"/>
      <c r="AP1433" s="16"/>
      <c r="AQ1433" s="16"/>
      <c r="AR1433" s="16"/>
      <c r="AS1433" s="16"/>
      <c r="AT1433" s="16"/>
      <c r="AU1433" s="16"/>
      <c r="AV1433" s="16"/>
      <c r="AW1433" s="16"/>
      <c r="AX1433" s="16"/>
      <c r="AY1433" s="16"/>
      <c r="AZ1433" s="28"/>
      <c r="BA1433" s="28"/>
      <c r="BB1433" s="28"/>
      <c r="BC1433" s="28"/>
      <c r="BD1433" s="28"/>
      <c r="BE1433" s="28"/>
      <c r="BF1433" s="28"/>
      <c r="BG1433" s="28"/>
      <c r="BH1433" s="28"/>
      <c r="BI1433" s="28"/>
      <c r="BJ1433" s="28"/>
      <c r="BK1433" s="28"/>
      <c r="BL1433" s="28"/>
      <c r="BM1433" s="28"/>
    </row>
    <row r="1434" spans="5:65" ht="15"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  <c r="AA1434" s="16"/>
      <c r="AB1434" s="16"/>
      <c r="AC1434" s="16"/>
      <c r="AD1434" s="16"/>
      <c r="AE1434" s="16"/>
      <c r="AF1434" s="16"/>
      <c r="AG1434" s="16"/>
      <c r="AH1434" s="16"/>
      <c r="AI1434" s="16"/>
      <c r="AJ1434" s="16"/>
      <c r="AK1434" s="16"/>
      <c r="AL1434" s="16"/>
      <c r="AM1434" s="16"/>
      <c r="AN1434" s="16"/>
      <c r="AO1434" s="16"/>
      <c r="AP1434" s="16"/>
      <c r="AQ1434" s="16"/>
      <c r="AR1434" s="16"/>
      <c r="AS1434" s="16"/>
      <c r="AT1434" s="16"/>
      <c r="AU1434" s="16"/>
      <c r="AV1434" s="16"/>
      <c r="AW1434" s="16"/>
      <c r="AX1434" s="16"/>
      <c r="AY1434" s="16"/>
      <c r="AZ1434" s="28"/>
      <c r="BA1434" s="28"/>
      <c r="BB1434" s="28"/>
      <c r="BC1434" s="28"/>
      <c r="BD1434" s="28"/>
      <c r="BE1434" s="28"/>
      <c r="BF1434" s="28"/>
      <c r="BG1434" s="28"/>
      <c r="BH1434" s="28"/>
      <c r="BI1434" s="28"/>
      <c r="BJ1434" s="28"/>
      <c r="BK1434" s="28"/>
      <c r="BL1434" s="28"/>
      <c r="BM1434" s="28"/>
    </row>
    <row r="1435" spans="5:65" ht="15"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  <c r="Z1435" s="16"/>
      <c r="AA1435" s="16"/>
      <c r="AB1435" s="16"/>
      <c r="AC1435" s="16"/>
      <c r="AD1435" s="16"/>
      <c r="AE1435" s="16"/>
      <c r="AF1435" s="16"/>
      <c r="AG1435" s="16"/>
      <c r="AH1435" s="16"/>
      <c r="AI1435" s="16"/>
      <c r="AJ1435" s="16"/>
      <c r="AK1435" s="16"/>
      <c r="AL1435" s="16"/>
      <c r="AM1435" s="16"/>
      <c r="AN1435" s="16"/>
      <c r="AO1435" s="16"/>
      <c r="AP1435" s="16"/>
      <c r="AQ1435" s="16"/>
      <c r="AR1435" s="16"/>
      <c r="AS1435" s="16"/>
      <c r="AT1435" s="16"/>
      <c r="AU1435" s="16"/>
      <c r="AV1435" s="16"/>
      <c r="AW1435" s="16"/>
      <c r="AX1435" s="16"/>
      <c r="AY1435" s="16"/>
      <c r="AZ1435" s="28"/>
      <c r="BA1435" s="28"/>
      <c r="BB1435" s="28"/>
      <c r="BC1435" s="28"/>
      <c r="BD1435" s="28"/>
      <c r="BE1435" s="28"/>
      <c r="BF1435" s="28"/>
      <c r="BG1435" s="28"/>
      <c r="BH1435" s="28"/>
      <c r="BI1435" s="28"/>
      <c r="BJ1435" s="28"/>
      <c r="BK1435" s="28"/>
      <c r="BL1435" s="28"/>
      <c r="BM1435" s="28"/>
    </row>
    <row r="1436" spans="5:65" ht="15"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16"/>
      <c r="AB1436" s="16"/>
      <c r="AC1436" s="16"/>
      <c r="AD1436" s="16"/>
      <c r="AE1436" s="16"/>
      <c r="AF1436" s="16"/>
      <c r="AG1436" s="16"/>
      <c r="AH1436" s="16"/>
      <c r="AI1436" s="16"/>
      <c r="AJ1436" s="16"/>
      <c r="AK1436" s="16"/>
      <c r="AL1436" s="16"/>
      <c r="AM1436" s="16"/>
      <c r="AN1436" s="16"/>
      <c r="AO1436" s="16"/>
      <c r="AP1436" s="16"/>
      <c r="AQ1436" s="16"/>
      <c r="AR1436" s="16"/>
      <c r="AS1436" s="16"/>
      <c r="AT1436" s="16"/>
      <c r="AU1436" s="16"/>
      <c r="AV1436" s="16"/>
      <c r="AW1436" s="16"/>
      <c r="AX1436" s="16"/>
      <c r="AY1436" s="16"/>
      <c r="AZ1436" s="28"/>
      <c r="BA1436" s="28"/>
      <c r="BB1436" s="28"/>
      <c r="BC1436" s="28"/>
      <c r="BD1436" s="28"/>
      <c r="BE1436" s="28"/>
      <c r="BF1436" s="28"/>
      <c r="BG1436" s="28"/>
      <c r="BH1436" s="28"/>
      <c r="BI1436" s="28"/>
      <c r="BJ1436" s="28"/>
      <c r="BK1436" s="28"/>
      <c r="BL1436" s="28"/>
      <c r="BM1436" s="28"/>
    </row>
    <row r="1437" spans="5:65" ht="15"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  <c r="AA1437" s="16"/>
      <c r="AB1437" s="16"/>
      <c r="AC1437" s="16"/>
      <c r="AD1437" s="16"/>
      <c r="AE1437" s="16"/>
      <c r="AF1437" s="16"/>
      <c r="AG1437" s="16"/>
      <c r="AH1437" s="16"/>
      <c r="AI1437" s="16"/>
      <c r="AJ1437" s="16"/>
      <c r="AK1437" s="16"/>
      <c r="AL1437" s="16"/>
      <c r="AM1437" s="16"/>
      <c r="AN1437" s="16"/>
      <c r="AO1437" s="16"/>
      <c r="AP1437" s="16"/>
      <c r="AQ1437" s="16"/>
      <c r="AR1437" s="16"/>
      <c r="AS1437" s="16"/>
      <c r="AT1437" s="16"/>
      <c r="AU1437" s="16"/>
      <c r="AV1437" s="16"/>
      <c r="AW1437" s="16"/>
      <c r="AX1437" s="16"/>
      <c r="AY1437" s="16"/>
      <c r="AZ1437" s="28"/>
      <c r="BA1437" s="28"/>
      <c r="BB1437" s="28"/>
      <c r="BC1437" s="28"/>
      <c r="BD1437" s="28"/>
      <c r="BE1437" s="28"/>
      <c r="BF1437" s="28"/>
      <c r="BG1437" s="28"/>
      <c r="BH1437" s="28"/>
      <c r="BI1437" s="28"/>
      <c r="BJ1437" s="28"/>
      <c r="BK1437" s="28"/>
      <c r="BL1437" s="28"/>
      <c r="BM1437" s="28"/>
    </row>
    <row r="1438" spans="5:65" ht="15"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  <c r="Z1438" s="16"/>
      <c r="AA1438" s="16"/>
      <c r="AB1438" s="16"/>
      <c r="AC1438" s="16"/>
      <c r="AD1438" s="16"/>
      <c r="AE1438" s="16"/>
      <c r="AF1438" s="16"/>
      <c r="AG1438" s="16"/>
      <c r="AH1438" s="16"/>
      <c r="AI1438" s="16"/>
      <c r="AJ1438" s="16"/>
      <c r="AK1438" s="16"/>
      <c r="AL1438" s="16"/>
      <c r="AM1438" s="16"/>
      <c r="AN1438" s="16"/>
      <c r="AO1438" s="16"/>
      <c r="AP1438" s="16"/>
      <c r="AQ1438" s="16"/>
      <c r="AR1438" s="16"/>
      <c r="AS1438" s="16"/>
      <c r="AT1438" s="16"/>
      <c r="AU1438" s="16"/>
      <c r="AV1438" s="16"/>
      <c r="AW1438" s="16"/>
      <c r="AX1438" s="16"/>
      <c r="AY1438" s="16"/>
      <c r="AZ1438" s="28"/>
      <c r="BA1438" s="28"/>
      <c r="BB1438" s="28"/>
      <c r="BC1438" s="28"/>
      <c r="BD1438" s="28"/>
      <c r="BE1438" s="28"/>
      <c r="BF1438" s="28"/>
      <c r="BG1438" s="28"/>
      <c r="BH1438" s="28"/>
      <c r="BI1438" s="28"/>
      <c r="BJ1438" s="28"/>
      <c r="BK1438" s="28"/>
      <c r="BL1438" s="28"/>
      <c r="BM1438" s="28"/>
    </row>
    <row r="1439" spans="5:65" ht="15"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  <c r="AA1439" s="16"/>
      <c r="AB1439" s="16"/>
      <c r="AC1439" s="16"/>
      <c r="AD1439" s="16"/>
      <c r="AE1439" s="16"/>
      <c r="AF1439" s="16"/>
      <c r="AG1439" s="16"/>
      <c r="AH1439" s="16"/>
      <c r="AI1439" s="16"/>
      <c r="AJ1439" s="16"/>
      <c r="AK1439" s="16"/>
      <c r="AL1439" s="16"/>
      <c r="AM1439" s="16"/>
      <c r="AN1439" s="16"/>
      <c r="AO1439" s="16"/>
      <c r="AP1439" s="16"/>
      <c r="AQ1439" s="16"/>
      <c r="AR1439" s="16"/>
      <c r="AS1439" s="16"/>
      <c r="AT1439" s="16"/>
      <c r="AU1439" s="16"/>
      <c r="AV1439" s="16"/>
      <c r="AW1439" s="16"/>
      <c r="AX1439" s="16"/>
      <c r="AY1439" s="16"/>
      <c r="AZ1439" s="28"/>
      <c r="BA1439" s="28"/>
      <c r="BB1439" s="28"/>
      <c r="BC1439" s="28"/>
      <c r="BD1439" s="28"/>
      <c r="BE1439" s="28"/>
      <c r="BF1439" s="28"/>
      <c r="BG1439" s="28"/>
      <c r="BH1439" s="28"/>
      <c r="BI1439" s="28"/>
      <c r="BJ1439" s="28"/>
      <c r="BK1439" s="28"/>
      <c r="BL1439" s="28"/>
      <c r="BM1439" s="28"/>
    </row>
    <row r="1440" spans="5:65" ht="15"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  <c r="AA1440" s="16"/>
      <c r="AB1440" s="16"/>
      <c r="AC1440" s="16"/>
      <c r="AD1440" s="16"/>
      <c r="AE1440" s="16"/>
      <c r="AF1440" s="16"/>
      <c r="AG1440" s="16"/>
      <c r="AH1440" s="16"/>
      <c r="AI1440" s="16"/>
      <c r="AJ1440" s="16"/>
      <c r="AK1440" s="16"/>
      <c r="AL1440" s="16"/>
      <c r="AM1440" s="16"/>
      <c r="AN1440" s="16"/>
      <c r="AO1440" s="16"/>
      <c r="AP1440" s="16"/>
      <c r="AQ1440" s="16"/>
      <c r="AR1440" s="16"/>
      <c r="AS1440" s="16"/>
      <c r="AT1440" s="16"/>
      <c r="AU1440" s="16"/>
      <c r="AV1440" s="16"/>
      <c r="AW1440" s="16"/>
      <c r="AX1440" s="16"/>
      <c r="AY1440" s="16"/>
      <c r="AZ1440" s="28"/>
      <c r="BA1440" s="28"/>
      <c r="BB1440" s="28"/>
      <c r="BC1440" s="28"/>
      <c r="BD1440" s="28"/>
      <c r="BE1440" s="28"/>
      <c r="BF1440" s="28"/>
      <c r="BG1440" s="28"/>
      <c r="BH1440" s="28"/>
      <c r="BI1440" s="28"/>
      <c r="BJ1440" s="28"/>
      <c r="BK1440" s="28"/>
      <c r="BL1440" s="28"/>
      <c r="BM1440" s="28"/>
    </row>
    <row r="1441" spans="5:65" ht="15"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  <c r="AA1441" s="16"/>
      <c r="AB1441" s="16"/>
      <c r="AC1441" s="16"/>
      <c r="AD1441" s="16"/>
      <c r="AE1441" s="16"/>
      <c r="AF1441" s="16"/>
      <c r="AG1441" s="16"/>
      <c r="AH1441" s="16"/>
      <c r="AI1441" s="16"/>
      <c r="AJ1441" s="16"/>
      <c r="AK1441" s="16"/>
      <c r="AL1441" s="16"/>
      <c r="AM1441" s="16"/>
      <c r="AN1441" s="16"/>
      <c r="AO1441" s="16"/>
      <c r="AP1441" s="16"/>
      <c r="AQ1441" s="16"/>
      <c r="AR1441" s="16"/>
      <c r="AS1441" s="16"/>
      <c r="AT1441" s="16"/>
      <c r="AU1441" s="16"/>
      <c r="AV1441" s="16"/>
      <c r="AW1441" s="16"/>
      <c r="AX1441" s="16"/>
      <c r="AY1441" s="16"/>
      <c r="AZ1441" s="28"/>
      <c r="BA1441" s="28"/>
      <c r="BB1441" s="28"/>
      <c r="BC1441" s="28"/>
      <c r="BD1441" s="28"/>
      <c r="BE1441" s="28"/>
      <c r="BF1441" s="28"/>
      <c r="BG1441" s="28"/>
      <c r="BH1441" s="28"/>
      <c r="BI1441" s="28"/>
      <c r="BJ1441" s="28"/>
      <c r="BK1441" s="28"/>
      <c r="BL1441" s="28"/>
      <c r="BM1441" s="28"/>
    </row>
    <row r="1442" spans="5:65" ht="15"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  <c r="AA1442" s="16"/>
      <c r="AB1442" s="16"/>
      <c r="AC1442" s="16"/>
      <c r="AD1442" s="16"/>
      <c r="AE1442" s="16"/>
      <c r="AF1442" s="16"/>
      <c r="AG1442" s="16"/>
      <c r="AH1442" s="16"/>
      <c r="AI1442" s="16"/>
      <c r="AJ1442" s="16"/>
      <c r="AK1442" s="16"/>
      <c r="AL1442" s="16"/>
      <c r="AM1442" s="16"/>
      <c r="AN1442" s="16"/>
      <c r="AO1442" s="16"/>
      <c r="AP1442" s="16"/>
      <c r="AQ1442" s="16"/>
      <c r="AR1442" s="16"/>
      <c r="AS1442" s="16"/>
      <c r="AT1442" s="16"/>
      <c r="AU1442" s="16"/>
      <c r="AV1442" s="16"/>
      <c r="AW1442" s="16"/>
      <c r="AX1442" s="16"/>
      <c r="AY1442" s="16"/>
      <c r="AZ1442" s="28"/>
      <c r="BA1442" s="28"/>
      <c r="BB1442" s="28"/>
      <c r="BC1442" s="28"/>
      <c r="BD1442" s="28"/>
      <c r="BE1442" s="28"/>
      <c r="BF1442" s="28"/>
      <c r="BG1442" s="28"/>
      <c r="BH1442" s="28"/>
      <c r="BI1442" s="28"/>
      <c r="BJ1442" s="28"/>
      <c r="BK1442" s="28"/>
      <c r="BL1442" s="28"/>
      <c r="BM1442" s="28"/>
    </row>
    <row r="1443" spans="5:65" ht="15"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/>
      <c r="AA1443" s="16"/>
      <c r="AB1443" s="16"/>
      <c r="AC1443" s="16"/>
      <c r="AD1443" s="16"/>
      <c r="AE1443" s="16"/>
      <c r="AF1443" s="16"/>
      <c r="AG1443" s="16"/>
      <c r="AH1443" s="16"/>
      <c r="AI1443" s="16"/>
      <c r="AJ1443" s="16"/>
      <c r="AK1443" s="16"/>
      <c r="AL1443" s="16"/>
      <c r="AM1443" s="16"/>
      <c r="AN1443" s="16"/>
      <c r="AO1443" s="16"/>
      <c r="AP1443" s="16"/>
      <c r="AQ1443" s="16"/>
      <c r="AR1443" s="16"/>
      <c r="AS1443" s="16"/>
      <c r="AT1443" s="16"/>
      <c r="AU1443" s="16"/>
      <c r="AV1443" s="16"/>
      <c r="AW1443" s="16"/>
      <c r="AX1443" s="16"/>
      <c r="AY1443" s="16"/>
      <c r="AZ1443" s="28"/>
      <c r="BA1443" s="28"/>
      <c r="BB1443" s="28"/>
      <c r="BC1443" s="28"/>
      <c r="BD1443" s="28"/>
      <c r="BE1443" s="28"/>
      <c r="BF1443" s="28"/>
      <c r="BG1443" s="28"/>
      <c r="BH1443" s="28"/>
      <c r="BI1443" s="28"/>
      <c r="BJ1443" s="28"/>
      <c r="BK1443" s="28"/>
      <c r="BL1443" s="28"/>
      <c r="BM1443" s="28"/>
    </row>
    <row r="1444" spans="5:65" ht="15"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16"/>
      <c r="AB1444" s="16"/>
      <c r="AC1444" s="16"/>
      <c r="AD1444" s="16"/>
      <c r="AE1444" s="16"/>
      <c r="AF1444" s="16"/>
      <c r="AG1444" s="16"/>
      <c r="AH1444" s="16"/>
      <c r="AI1444" s="16"/>
      <c r="AJ1444" s="16"/>
      <c r="AK1444" s="16"/>
      <c r="AL1444" s="16"/>
      <c r="AM1444" s="16"/>
      <c r="AN1444" s="16"/>
      <c r="AO1444" s="16"/>
      <c r="AP1444" s="16"/>
      <c r="AQ1444" s="16"/>
      <c r="AR1444" s="16"/>
      <c r="AS1444" s="16"/>
      <c r="AT1444" s="16"/>
      <c r="AU1444" s="16"/>
      <c r="AV1444" s="16"/>
      <c r="AW1444" s="16"/>
      <c r="AX1444" s="16"/>
      <c r="AY1444" s="16"/>
      <c r="AZ1444" s="28"/>
      <c r="BA1444" s="28"/>
      <c r="BB1444" s="28"/>
      <c r="BC1444" s="28"/>
      <c r="BD1444" s="28"/>
      <c r="BE1444" s="28"/>
      <c r="BF1444" s="28"/>
      <c r="BG1444" s="28"/>
      <c r="BH1444" s="28"/>
      <c r="BI1444" s="28"/>
      <c r="BJ1444" s="28"/>
      <c r="BK1444" s="28"/>
      <c r="BL1444" s="28"/>
      <c r="BM1444" s="28"/>
    </row>
    <row r="1445" spans="5:65" ht="15"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  <c r="AA1445" s="16"/>
      <c r="AB1445" s="16"/>
      <c r="AC1445" s="16"/>
      <c r="AD1445" s="16"/>
      <c r="AE1445" s="16"/>
      <c r="AF1445" s="16"/>
      <c r="AG1445" s="16"/>
      <c r="AH1445" s="16"/>
      <c r="AI1445" s="16"/>
      <c r="AJ1445" s="16"/>
      <c r="AK1445" s="16"/>
      <c r="AL1445" s="16"/>
      <c r="AM1445" s="16"/>
      <c r="AN1445" s="16"/>
      <c r="AO1445" s="16"/>
      <c r="AP1445" s="16"/>
      <c r="AQ1445" s="16"/>
      <c r="AR1445" s="16"/>
      <c r="AS1445" s="16"/>
      <c r="AT1445" s="16"/>
      <c r="AU1445" s="16"/>
      <c r="AV1445" s="16"/>
      <c r="AW1445" s="16"/>
      <c r="AX1445" s="16"/>
      <c r="AY1445" s="16"/>
      <c r="AZ1445" s="28"/>
      <c r="BA1445" s="28"/>
      <c r="BB1445" s="28"/>
      <c r="BC1445" s="28"/>
      <c r="BD1445" s="28"/>
      <c r="BE1445" s="28"/>
      <c r="BF1445" s="28"/>
      <c r="BG1445" s="28"/>
      <c r="BH1445" s="28"/>
      <c r="BI1445" s="28"/>
      <c r="BJ1445" s="28"/>
      <c r="BK1445" s="28"/>
      <c r="BL1445" s="28"/>
      <c r="BM1445" s="28"/>
    </row>
    <row r="1446" spans="5:65" ht="15"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  <c r="AA1446" s="16"/>
      <c r="AB1446" s="16"/>
      <c r="AC1446" s="16"/>
      <c r="AD1446" s="16"/>
      <c r="AE1446" s="16"/>
      <c r="AF1446" s="16"/>
      <c r="AG1446" s="16"/>
      <c r="AH1446" s="16"/>
      <c r="AI1446" s="16"/>
      <c r="AJ1446" s="16"/>
      <c r="AK1446" s="16"/>
      <c r="AL1446" s="16"/>
      <c r="AM1446" s="16"/>
      <c r="AN1446" s="16"/>
      <c r="AO1446" s="16"/>
      <c r="AP1446" s="16"/>
      <c r="AQ1446" s="16"/>
      <c r="AR1446" s="16"/>
      <c r="AS1446" s="16"/>
      <c r="AT1446" s="16"/>
      <c r="AU1446" s="16"/>
      <c r="AV1446" s="16"/>
      <c r="AW1446" s="16"/>
      <c r="AX1446" s="16"/>
      <c r="AY1446" s="16"/>
      <c r="AZ1446" s="28"/>
      <c r="BA1446" s="28"/>
      <c r="BB1446" s="28"/>
      <c r="BC1446" s="28"/>
      <c r="BD1446" s="28"/>
      <c r="BE1446" s="28"/>
      <c r="BF1446" s="28"/>
      <c r="BG1446" s="28"/>
      <c r="BH1446" s="28"/>
      <c r="BI1446" s="28"/>
      <c r="BJ1446" s="28"/>
      <c r="BK1446" s="28"/>
      <c r="BL1446" s="28"/>
      <c r="BM1446" s="28"/>
    </row>
    <row r="1447" spans="5:65" ht="15"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  <c r="AA1447" s="16"/>
      <c r="AB1447" s="16"/>
      <c r="AC1447" s="16"/>
      <c r="AD1447" s="16"/>
      <c r="AE1447" s="16"/>
      <c r="AF1447" s="16"/>
      <c r="AG1447" s="16"/>
      <c r="AH1447" s="16"/>
      <c r="AI1447" s="16"/>
      <c r="AJ1447" s="16"/>
      <c r="AK1447" s="16"/>
      <c r="AL1447" s="16"/>
      <c r="AM1447" s="16"/>
      <c r="AN1447" s="16"/>
      <c r="AO1447" s="16"/>
      <c r="AP1447" s="16"/>
      <c r="AQ1447" s="16"/>
      <c r="AR1447" s="16"/>
      <c r="AS1447" s="16"/>
      <c r="AT1447" s="16"/>
      <c r="AU1447" s="16"/>
      <c r="AV1447" s="16"/>
      <c r="AW1447" s="16"/>
      <c r="AX1447" s="16"/>
      <c r="AY1447" s="16"/>
      <c r="AZ1447" s="28"/>
      <c r="BA1447" s="28"/>
      <c r="BB1447" s="28"/>
      <c r="BC1447" s="28"/>
      <c r="BD1447" s="28"/>
      <c r="BE1447" s="28"/>
      <c r="BF1447" s="28"/>
      <c r="BG1447" s="28"/>
      <c r="BH1447" s="28"/>
      <c r="BI1447" s="28"/>
      <c r="BJ1447" s="28"/>
      <c r="BK1447" s="28"/>
      <c r="BL1447" s="28"/>
      <c r="BM1447" s="28"/>
    </row>
    <row r="1448" spans="5:65" ht="15"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  <c r="AA1448" s="16"/>
      <c r="AB1448" s="16"/>
      <c r="AC1448" s="16"/>
      <c r="AD1448" s="16"/>
      <c r="AE1448" s="16"/>
      <c r="AF1448" s="16"/>
      <c r="AG1448" s="16"/>
      <c r="AH1448" s="16"/>
      <c r="AI1448" s="16"/>
      <c r="AJ1448" s="16"/>
      <c r="AK1448" s="16"/>
      <c r="AL1448" s="16"/>
      <c r="AM1448" s="16"/>
      <c r="AN1448" s="16"/>
      <c r="AO1448" s="16"/>
      <c r="AP1448" s="16"/>
      <c r="AQ1448" s="16"/>
      <c r="AR1448" s="16"/>
      <c r="AS1448" s="16"/>
      <c r="AT1448" s="16"/>
      <c r="AU1448" s="16"/>
      <c r="AV1448" s="16"/>
      <c r="AW1448" s="16"/>
      <c r="AX1448" s="16"/>
      <c r="AY1448" s="16"/>
      <c r="AZ1448" s="28"/>
      <c r="BA1448" s="28"/>
      <c r="BB1448" s="28"/>
      <c r="BC1448" s="28"/>
      <c r="BD1448" s="28"/>
      <c r="BE1448" s="28"/>
      <c r="BF1448" s="28"/>
      <c r="BG1448" s="28"/>
      <c r="BH1448" s="28"/>
      <c r="BI1448" s="28"/>
      <c r="BJ1448" s="28"/>
      <c r="BK1448" s="28"/>
      <c r="BL1448" s="28"/>
      <c r="BM1448" s="28"/>
    </row>
    <row r="1449" spans="5:65" ht="15"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16"/>
      <c r="AB1449" s="16"/>
      <c r="AC1449" s="16"/>
      <c r="AD1449" s="16"/>
      <c r="AE1449" s="16"/>
      <c r="AF1449" s="16"/>
      <c r="AG1449" s="16"/>
      <c r="AH1449" s="16"/>
      <c r="AI1449" s="16"/>
      <c r="AJ1449" s="16"/>
      <c r="AK1449" s="16"/>
      <c r="AL1449" s="16"/>
      <c r="AM1449" s="16"/>
      <c r="AN1449" s="16"/>
      <c r="AO1449" s="16"/>
      <c r="AP1449" s="16"/>
      <c r="AQ1449" s="16"/>
      <c r="AR1449" s="16"/>
      <c r="AS1449" s="16"/>
      <c r="AT1449" s="16"/>
      <c r="AU1449" s="16"/>
      <c r="AV1449" s="16"/>
      <c r="AW1449" s="16"/>
      <c r="AX1449" s="16"/>
      <c r="AY1449" s="16"/>
      <c r="AZ1449" s="28"/>
      <c r="BA1449" s="28"/>
      <c r="BB1449" s="28"/>
      <c r="BC1449" s="28"/>
      <c r="BD1449" s="28"/>
      <c r="BE1449" s="28"/>
      <c r="BF1449" s="28"/>
      <c r="BG1449" s="28"/>
      <c r="BH1449" s="28"/>
      <c r="BI1449" s="28"/>
      <c r="BJ1449" s="28"/>
      <c r="BK1449" s="28"/>
      <c r="BL1449" s="28"/>
      <c r="BM1449" s="28"/>
    </row>
    <row r="1450" spans="5:65" ht="15"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/>
      <c r="AA1450" s="16"/>
      <c r="AB1450" s="16"/>
      <c r="AC1450" s="16"/>
      <c r="AD1450" s="16"/>
      <c r="AE1450" s="16"/>
      <c r="AF1450" s="16"/>
      <c r="AG1450" s="16"/>
      <c r="AH1450" s="16"/>
      <c r="AI1450" s="16"/>
      <c r="AJ1450" s="16"/>
      <c r="AK1450" s="16"/>
      <c r="AL1450" s="16"/>
      <c r="AM1450" s="16"/>
      <c r="AN1450" s="16"/>
      <c r="AO1450" s="16"/>
      <c r="AP1450" s="16"/>
      <c r="AQ1450" s="16"/>
      <c r="AR1450" s="16"/>
      <c r="AS1450" s="16"/>
      <c r="AT1450" s="16"/>
      <c r="AU1450" s="16"/>
      <c r="AV1450" s="16"/>
      <c r="AW1450" s="16"/>
      <c r="AX1450" s="16"/>
      <c r="AY1450" s="16"/>
      <c r="AZ1450" s="28"/>
      <c r="BA1450" s="28"/>
      <c r="BB1450" s="28"/>
      <c r="BC1450" s="28"/>
      <c r="BD1450" s="28"/>
      <c r="BE1450" s="28"/>
      <c r="BF1450" s="28"/>
      <c r="BG1450" s="28"/>
      <c r="BH1450" s="28"/>
      <c r="BI1450" s="28"/>
      <c r="BJ1450" s="28"/>
      <c r="BK1450" s="28"/>
      <c r="BL1450" s="28"/>
      <c r="BM1450" s="28"/>
    </row>
    <row r="1451" spans="5:65" ht="15"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/>
      <c r="AA1451" s="16"/>
      <c r="AB1451" s="16"/>
      <c r="AC1451" s="16"/>
      <c r="AD1451" s="16"/>
      <c r="AE1451" s="16"/>
      <c r="AF1451" s="16"/>
      <c r="AG1451" s="16"/>
      <c r="AH1451" s="16"/>
      <c r="AI1451" s="16"/>
      <c r="AJ1451" s="16"/>
      <c r="AK1451" s="16"/>
      <c r="AL1451" s="16"/>
      <c r="AM1451" s="16"/>
      <c r="AN1451" s="16"/>
      <c r="AO1451" s="16"/>
      <c r="AP1451" s="16"/>
      <c r="AQ1451" s="16"/>
      <c r="AR1451" s="16"/>
      <c r="AS1451" s="16"/>
      <c r="AT1451" s="16"/>
      <c r="AU1451" s="16"/>
      <c r="AV1451" s="16"/>
      <c r="AW1451" s="16"/>
      <c r="AX1451" s="16"/>
      <c r="AY1451" s="16"/>
      <c r="AZ1451" s="28"/>
      <c r="BA1451" s="28"/>
      <c r="BB1451" s="28"/>
      <c r="BC1451" s="28"/>
      <c r="BD1451" s="28"/>
      <c r="BE1451" s="28"/>
      <c r="BF1451" s="28"/>
      <c r="BG1451" s="28"/>
      <c r="BH1451" s="28"/>
      <c r="BI1451" s="28"/>
      <c r="BJ1451" s="28"/>
      <c r="BK1451" s="28"/>
      <c r="BL1451" s="28"/>
      <c r="BM1451" s="28"/>
    </row>
    <row r="1452" spans="5:65" ht="15"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16"/>
      <c r="AB1452" s="16"/>
      <c r="AC1452" s="16"/>
      <c r="AD1452" s="16"/>
      <c r="AE1452" s="16"/>
      <c r="AF1452" s="16"/>
      <c r="AG1452" s="16"/>
      <c r="AH1452" s="16"/>
      <c r="AI1452" s="16"/>
      <c r="AJ1452" s="16"/>
      <c r="AK1452" s="16"/>
      <c r="AL1452" s="16"/>
      <c r="AM1452" s="16"/>
      <c r="AN1452" s="16"/>
      <c r="AO1452" s="16"/>
      <c r="AP1452" s="16"/>
      <c r="AQ1452" s="16"/>
      <c r="AR1452" s="16"/>
      <c r="AS1452" s="16"/>
      <c r="AT1452" s="16"/>
      <c r="AU1452" s="16"/>
      <c r="AV1452" s="16"/>
      <c r="AW1452" s="16"/>
      <c r="AX1452" s="16"/>
      <c r="AY1452" s="16"/>
      <c r="AZ1452" s="28"/>
      <c r="BA1452" s="28"/>
      <c r="BB1452" s="28"/>
      <c r="BC1452" s="28"/>
      <c r="BD1452" s="28"/>
      <c r="BE1452" s="28"/>
      <c r="BF1452" s="28"/>
      <c r="BG1452" s="28"/>
      <c r="BH1452" s="28"/>
      <c r="BI1452" s="28"/>
      <c r="BJ1452" s="28"/>
      <c r="BK1452" s="28"/>
      <c r="BL1452" s="28"/>
      <c r="BM1452" s="28"/>
    </row>
    <row r="1453" spans="5:65" ht="15"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16"/>
      <c r="AB1453" s="16"/>
      <c r="AC1453" s="16"/>
      <c r="AD1453" s="16"/>
      <c r="AE1453" s="16"/>
      <c r="AF1453" s="16"/>
      <c r="AG1453" s="16"/>
      <c r="AH1453" s="16"/>
      <c r="AI1453" s="16"/>
      <c r="AJ1453" s="16"/>
      <c r="AK1453" s="16"/>
      <c r="AL1453" s="16"/>
      <c r="AM1453" s="16"/>
      <c r="AN1453" s="16"/>
      <c r="AO1453" s="16"/>
      <c r="AP1453" s="16"/>
      <c r="AQ1453" s="16"/>
      <c r="AR1453" s="16"/>
      <c r="AS1453" s="16"/>
      <c r="AT1453" s="16"/>
      <c r="AU1453" s="16"/>
      <c r="AV1453" s="16"/>
      <c r="AW1453" s="16"/>
      <c r="AX1453" s="16"/>
      <c r="AY1453" s="16"/>
      <c r="AZ1453" s="28"/>
      <c r="BA1453" s="28"/>
      <c r="BB1453" s="28"/>
      <c r="BC1453" s="28"/>
      <c r="BD1453" s="28"/>
      <c r="BE1453" s="28"/>
      <c r="BF1453" s="28"/>
      <c r="BG1453" s="28"/>
      <c r="BH1453" s="28"/>
      <c r="BI1453" s="28"/>
      <c r="BJ1453" s="28"/>
      <c r="BK1453" s="28"/>
      <c r="BL1453" s="28"/>
      <c r="BM1453" s="28"/>
    </row>
    <row r="1454" spans="5:65" ht="15"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16"/>
      <c r="AB1454" s="16"/>
      <c r="AC1454" s="16"/>
      <c r="AD1454" s="16"/>
      <c r="AE1454" s="16"/>
      <c r="AF1454" s="16"/>
      <c r="AG1454" s="16"/>
      <c r="AH1454" s="16"/>
      <c r="AI1454" s="16"/>
      <c r="AJ1454" s="16"/>
      <c r="AK1454" s="16"/>
      <c r="AL1454" s="16"/>
      <c r="AM1454" s="16"/>
      <c r="AN1454" s="16"/>
      <c r="AO1454" s="16"/>
      <c r="AP1454" s="16"/>
      <c r="AQ1454" s="16"/>
      <c r="AR1454" s="16"/>
      <c r="AS1454" s="16"/>
      <c r="AT1454" s="16"/>
      <c r="AU1454" s="16"/>
      <c r="AV1454" s="16"/>
      <c r="AW1454" s="16"/>
      <c r="AX1454" s="16"/>
      <c r="AY1454" s="16"/>
      <c r="AZ1454" s="28"/>
      <c r="BA1454" s="28"/>
      <c r="BB1454" s="28"/>
      <c r="BC1454" s="28"/>
      <c r="BD1454" s="28"/>
      <c r="BE1454" s="28"/>
      <c r="BF1454" s="28"/>
      <c r="BG1454" s="28"/>
      <c r="BH1454" s="28"/>
      <c r="BI1454" s="28"/>
      <c r="BJ1454" s="28"/>
      <c r="BK1454" s="28"/>
      <c r="BL1454" s="28"/>
      <c r="BM1454" s="28"/>
    </row>
    <row r="1455" spans="5:65" ht="15"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/>
      <c r="AA1455" s="16"/>
      <c r="AB1455" s="16"/>
      <c r="AC1455" s="16"/>
      <c r="AD1455" s="16"/>
      <c r="AE1455" s="16"/>
      <c r="AF1455" s="16"/>
      <c r="AG1455" s="16"/>
      <c r="AH1455" s="16"/>
      <c r="AI1455" s="16"/>
      <c r="AJ1455" s="16"/>
      <c r="AK1455" s="16"/>
      <c r="AL1455" s="16"/>
      <c r="AM1455" s="16"/>
      <c r="AN1455" s="16"/>
      <c r="AO1455" s="16"/>
      <c r="AP1455" s="16"/>
      <c r="AQ1455" s="16"/>
      <c r="AR1455" s="16"/>
      <c r="AS1455" s="16"/>
      <c r="AT1455" s="16"/>
      <c r="AU1455" s="16"/>
      <c r="AV1455" s="16"/>
      <c r="AW1455" s="16"/>
      <c r="AX1455" s="16"/>
      <c r="AY1455" s="16"/>
      <c r="AZ1455" s="28"/>
      <c r="BA1455" s="28"/>
      <c r="BB1455" s="28"/>
      <c r="BC1455" s="28"/>
      <c r="BD1455" s="28"/>
      <c r="BE1455" s="28"/>
      <c r="BF1455" s="28"/>
      <c r="BG1455" s="28"/>
      <c r="BH1455" s="28"/>
      <c r="BI1455" s="28"/>
      <c r="BJ1455" s="28"/>
      <c r="BK1455" s="28"/>
      <c r="BL1455" s="28"/>
      <c r="BM1455" s="28"/>
    </row>
    <row r="1456" spans="5:65" ht="15"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  <c r="AA1456" s="16"/>
      <c r="AB1456" s="16"/>
      <c r="AC1456" s="16"/>
      <c r="AD1456" s="16"/>
      <c r="AE1456" s="16"/>
      <c r="AF1456" s="16"/>
      <c r="AG1456" s="16"/>
      <c r="AH1456" s="16"/>
      <c r="AI1456" s="16"/>
      <c r="AJ1456" s="16"/>
      <c r="AK1456" s="16"/>
      <c r="AL1456" s="16"/>
      <c r="AM1456" s="16"/>
      <c r="AN1456" s="16"/>
      <c r="AO1456" s="16"/>
      <c r="AP1456" s="16"/>
      <c r="AQ1456" s="16"/>
      <c r="AR1456" s="16"/>
      <c r="AS1456" s="16"/>
      <c r="AT1456" s="16"/>
      <c r="AU1456" s="16"/>
      <c r="AV1456" s="16"/>
      <c r="AW1456" s="16"/>
      <c r="AX1456" s="16"/>
      <c r="AY1456" s="16"/>
      <c r="AZ1456" s="28"/>
      <c r="BA1456" s="28"/>
      <c r="BB1456" s="28"/>
      <c r="BC1456" s="28"/>
      <c r="BD1456" s="28"/>
      <c r="BE1456" s="28"/>
      <c r="BF1456" s="28"/>
      <c r="BG1456" s="28"/>
      <c r="BH1456" s="28"/>
      <c r="BI1456" s="28"/>
      <c r="BJ1456" s="28"/>
      <c r="BK1456" s="28"/>
      <c r="BL1456" s="28"/>
      <c r="BM1456" s="28"/>
    </row>
    <row r="1457" spans="5:65" ht="15"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16"/>
      <c r="AB1457" s="16"/>
      <c r="AC1457" s="16"/>
      <c r="AD1457" s="16"/>
      <c r="AE1457" s="16"/>
      <c r="AF1457" s="16"/>
      <c r="AG1457" s="16"/>
      <c r="AH1457" s="16"/>
      <c r="AI1457" s="16"/>
      <c r="AJ1457" s="16"/>
      <c r="AK1457" s="16"/>
      <c r="AL1457" s="16"/>
      <c r="AM1457" s="16"/>
      <c r="AN1457" s="16"/>
      <c r="AO1457" s="16"/>
      <c r="AP1457" s="16"/>
      <c r="AQ1457" s="16"/>
      <c r="AR1457" s="16"/>
      <c r="AS1457" s="16"/>
      <c r="AT1457" s="16"/>
      <c r="AU1457" s="16"/>
      <c r="AV1457" s="16"/>
      <c r="AW1457" s="16"/>
      <c r="AX1457" s="16"/>
      <c r="AY1457" s="16"/>
      <c r="AZ1457" s="28"/>
      <c r="BA1457" s="28"/>
      <c r="BB1457" s="28"/>
      <c r="BC1457" s="28"/>
      <c r="BD1457" s="28"/>
      <c r="BE1457" s="28"/>
      <c r="BF1457" s="28"/>
      <c r="BG1457" s="28"/>
      <c r="BH1457" s="28"/>
      <c r="BI1457" s="28"/>
      <c r="BJ1457" s="28"/>
      <c r="BK1457" s="28"/>
      <c r="BL1457" s="28"/>
      <c r="BM1457" s="28"/>
    </row>
    <row r="1458" spans="5:65" ht="15"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  <c r="Z1458" s="16"/>
      <c r="AA1458" s="16"/>
      <c r="AB1458" s="16"/>
      <c r="AC1458" s="16"/>
      <c r="AD1458" s="16"/>
      <c r="AE1458" s="16"/>
      <c r="AF1458" s="16"/>
      <c r="AG1458" s="16"/>
      <c r="AH1458" s="16"/>
      <c r="AI1458" s="16"/>
      <c r="AJ1458" s="16"/>
      <c r="AK1458" s="16"/>
      <c r="AL1458" s="16"/>
      <c r="AM1458" s="16"/>
      <c r="AN1458" s="16"/>
      <c r="AO1458" s="16"/>
      <c r="AP1458" s="16"/>
      <c r="AQ1458" s="16"/>
      <c r="AR1458" s="16"/>
      <c r="AS1458" s="16"/>
      <c r="AT1458" s="16"/>
      <c r="AU1458" s="16"/>
      <c r="AV1458" s="16"/>
      <c r="AW1458" s="16"/>
      <c r="AX1458" s="16"/>
      <c r="AY1458" s="16"/>
      <c r="AZ1458" s="28"/>
      <c r="BA1458" s="28"/>
      <c r="BB1458" s="28"/>
      <c r="BC1458" s="28"/>
      <c r="BD1458" s="28"/>
      <c r="BE1458" s="28"/>
      <c r="BF1458" s="28"/>
      <c r="BG1458" s="28"/>
      <c r="BH1458" s="28"/>
      <c r="BI1458" s="28"/>
      <c r="BJ1458" s="28"/>
      <c r="BK1458" s="28"/>
      <c r="BL1458" s="28"/>
      <c r="BM1458" s="28"/>
    </row>
    <row r="1459" spans="5:65" ht="15"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/>
      <c r="AA1459" s="16"/>
      <c r="AB1459" s="16"/>
      <c r="AC1459" s="16"/>
      <c r="AD1459" s="16"/>
      <c r="AE1459" s="16"/>
      <c r="AF1459" s="16"/>
      <c r="AG1459" s="16"/>
      <c r="AH1459" s="16"/>
      <c r="AI1459" s="16"/>
      <c r="AJ1459" s="16"/>
      <c r="AK1459" s="16"/>
      <c r="AL1459" s="16"/>
      <c r="AM1459" s="16"/>
      <c r="AN1459" s="16"/>
      <c r="AO1459" s="16"/>
      <c r="AP1459" s="16"/>
      <c r="AQ1459" s="16"/>
      <c r="AR1459" s="16"/>
      <c r="AS1459" s="16"/>
      <c r="AT1459" s="16"/>
      <c r="AU1459" s="16"/>
      <c r="AV1459" s="16"/>
      <c r="AW1459" s="16"/>
      <c r="AX1459" s="16"/>
      <c r="AY1459" s="16"/>
      <c r="AZ1459" s="28"/>
      <c r="BA1459" s="28"/>
      <c r="BB1459" s="28"/>
      <c r="BC1459" s="28"/>
      <c r="BD1459" s="28"/>
      <c r="BE1459" s="28"/>
      <c r="BF1459" s="28"/>
      <c r="BG1459" s="28"/>
      <c r="BH1459" s="28"/>
      <c r="BI1459" s="28"/>
      <c r="BJ1459" s="28"/>
      <c r="BK1459" s="28"/>
      <c r="BL1459" s="28"/>
      <c r="BM1459" s="28"/>
    </row>
    <row r="1460" spans="5:65" ht="15"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  <c r="AA1460" s="16"/>
      <c r="AB1460" s="16"/>
      <c r="AC1460" s="16"/>
      <c r="AD1460" s="16"/>
      <c r="AE1460" s="16"/>
      <c r="AF1460" s="16"/>
      <c r="AG1460" s="16"/>
      <c r="AH1460" s="16"/>
      <c r="AI1460" s="16"/>
      <c r="AJ1460" s="16"/>
      <c r="AK1460" s="16"/>
      <c r="AL1460" s="16"/>
      <c r="AM1460" s="16"/>
      <c r="AN1460" s="16"/>
      <c r="AO1460" s="16"/>
      <c r="AP1460" s="16"/>
      <c r="AQ1460" s="16"/>
      <c r="AR1460" s="16"/>
      <c r="AS1460" s="16"/>
      <c r="AT1460" s="16"/>
      <c r="AU1460" s="16"/>
      <c r="AV1460" s="16"/>
      <c r="AW1460" s="16"/>
      <c r="AX1460" s="16"/>
      <c r="AY1460" s="16"/>
      <c r="AZ1460" s="28"/>
      <c r="BA1460" s="28"/>
      <c r="BB1460" s="28"/>
      <c r="BC1460" s="28"/>
      <c r="BD1460" s="28"/>
      <c r="BE1460" s="28"/>
      <c r="BF1460" s="28"/>
      <c r="BG1460" s="28"/>
      <c r="BH1460" s="28"/>
      <c r="BI1460" s="28"/>
      <c r="BJ1460" s="28"/>
      <c r="BK1460" s="28"/>
      <c r="BL1460" s="28"/>
      <c r="BM1460" s="28"/>
    </row>
    <row r="1461" spans="5:65" ht="15"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  <c r="AA1461" s="16"/>
      <c r="AB1461" s="16"/>
      <c r="AC1461" s="16"/>
      <c r="AD1461" s="16"/>
      <c r="AE1461" s="16"/>
      <c r="AF1461" s="16"/>
      <c r="AG1461" s="16"/>
      <c r="AH1461" s="16"/>
      <c r="AI1461" s="16"/>
      <c r="AJ1461" s="16"/>
      <c r="AK1461" s="16"/>
      <c r="AL1461" s="16"/>
      <c r="AM1461" s="16"/>
      <c r="AN1461" s="16"/>
      <c r="AO1461" s="16"/>
      <c r="AP1461" s="16"/>
      <c r="AQ1461" s="16"/>
      <c r="AR1461" s="16"/>
      <c r="AS1461" s="16"/>
      <c r="AT1461" s="16"/>
      <c r="AU1461" s="16"/>
      <c r="AV1461" s="16"/>
      <c r="AW1461" s="16"/>
      <c r="AX1461" s="16"/>
      <c r="AY1461" s="16"/>
      <c r="AZ1461" s="28"/>
      <c r="BA1461" s="28"/>
      <c r="BB1461" s="28"/>
      <c r="BC1461" s="28"/>
      <c r="BD1461" s="28"/>
      <c r="BE1461" s="28"/>
      <c r="BF1461" s="28"/>
      <c r="BG1461" s="28"/>
      <c r="BH1461" s="28"/>
      <c r="BI1461" s="28"/>
      <c r="BJ1461" s="28"/>
      <c r="BK1461" s="28"/>
      <c r="BL1461" s="28"/>
      <c r="BM1461" s="28"/>
    </row>
    <row r="1462" spans="5:65" ht="15"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/>
      <c r="AA1462" s="16"/>
      <c r="AB1462" s="16"/>
      <c r="AC1462" s="16"/>
      <c r="AD1462" s="16"/>
      <c r="AE1462" s="16"/>
      <c r="AF1462" s="16"/>
      <c r="AG1462" s="16"/>
      <c r="AH1462" s="16"/>
      <c r="AI1462" s="16"/>
      <c r="AJ1462" s="16"/>
      <c r="AK1462" s="16"/>
      <c r="AL1462" s="16"/>
      <c r="AM1462" s="16"/>
      <c r="AN1462" s="16"/>
      <c r="AO1462" s="16"/>
      <c r="AP1462" s="16"/>
      <c r="AQ1462" s="16"/>
      <c r="AR1462" s="16"/>
      <c r="AS1462" s="16"/>
      <c r="AT1462" s="16"/>
      <c r="AU1462" s="16"/>
      <c r="AV1462" s="16"/>
      <c r="AW1462" s="16"/>
      <c r="AX1462" s="16"/>
      <c r="AY1462" s="16"/>
      <c r="AZ1462" s="28"/>
      <c r="BA1462" s="28"/>
      <c r="BB1462" s="28"/>
      <c r="BC1462" s="28"/>
      <c r="BD1462" s="28"/>
      <c r="BE1462" s="28"/>
      <c r="BF1462" s="28"/>
      <c r="BG1462" s="28"/>
      <c r="BH1462" s="28"/>
      <c r="BI1462" s="28"/>
      <c r="BJ1462" s="28"/>
      <c r="BK1462" s="28"/>
      <c r="BL1462" s="28"/>
      <c r="BM1462" s="28"/>
    </row>
    <row r="1463" spans="5:65" ht="15"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  <c r="AA1463" s="16"/>
      <c r="AB1463" s="16"/>
      <c r="AC1463" s="16"/>
      <c r="AD1463" s="16"/>
      <c r="AE1463" s="16"/>
      <c r="AF1463" s="16"/>
      <c r="AG1463" s="16"/>
      <c r="AH1463" s="16"/>
      <c r="AI1463" s="16"/>
      <c r="AJ1463" s="16"/>
      <c r="AK1463" s="16"/>
      <c r="AL1463" s="16"/>
      <c r="AM1463" s="16"/>
      <c r="AN1463" s="16"/>
      <c r="AO1463" s="16"/>
      <c r="AP1463" s="16"/>
      <c r="AQ1463" s="16"/>
      <c r="AR1463" s="16"/>
      <c r="AS1463" s="16"/>
      <c r="AT1463" s="16"/>
      <c r="AU1463" s="16"/>
      <c r="AV1463" s="16"/>
      <c r="AW1463" s="16"/>
      <c r="AX1463" s="16"/>
      <c r="AY1463" s="16"/>
      <c r="AZ1463" s="28"/>
      <c r="BA1463" s="28"/>
      <c r="BB1463" s="28"/>
      <c r="BC1463" s="28"/>
      <c r="BD1463" s="28"/>
      <c r="BE1463" s="28"/>
      <c r="BF1463" s="28"/>
      <c r="BG1463" s="28"/>
      <c r="BH1463" s="28"/>
      <c r="BI1463" s="28"/>
      <c r="BJ1463" s="28"/>
      <c r="BK1463" s="28"/>
      <c r="BL1463" s="28"/>
      <c r="BM1463" s="28"/>
    </row>
    <row r="1464" spans="5:65" ht="15"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  <c r="AA1464" s="16"/>
      <c r="AB1464" s="16"/>
      <c r="AC1464" s="16"/>
      <c r="AD1464" s="16"/>
      <c r="AE1464" s="16"/>
      <c r="AF1464" s="16"/>
      <c r="AG1464" s="16"/>
      <c r="AH1464" s="16"/>
      <c r="AI1464" s="16"/>
      <c r="AJ1464" s="16"/>
      <c r="AK1464" s="16"/>
      <c r="AL1464" s="16"/>
      <c r="AM1464" s="16"/>
      <c r="AN1464" s="16"/>
      <c r="AO1464" s="16"/>
      <c r="AP1464" s="16"/>
      <c r="AQ1464" s="16"/>
      <c r="AR1464" s="16"/>
      <c r="AS1464" s="16"/>
      <c r="AT1464" s="16"/>
      <c r="AU1464" s="16"/>
      <c r="AV1464" s="16"/>
      <c r="AW1464" s="16"/>
      <c r="AX1464" s="16"/>
      <c r="AY1464" s="16"/>
      <c r="AZ1464" s="28"/>
      <c r="BA1464" s="28"/>
      <c r="BB1464" s="28"/>
      <c r="BC1464" s="28"/>
      <c r="BD1464" s="28"/>
      <c r="BE1464" s="28"/>
      <c r="BF1464" s="28"/>
      <c r="BG1464" s="28"/>
      <c r="BH1464" s="28"/>
      <c r="BI1464" s="28"/>
      <c r="BJ1464" s="28"/>
      <c r="BK1464" s="28"/>
      <c r="BL1464" s="28"/>
      <c r="BM1464" s="28"/>
    </row>
    <row r="1465" spans="5:65" ht="15"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  <c r="AA1465" s="16"/>
      <c r="AB1465" s="16"/>
      <c r="AC1465" s="16"/>
      <c r="AD1465" s="16"/>
      <c r="AE1465" s="16"/>
      <c r="AF1465" s="16"/>
      <c r="AG1465" s="16"/>
      <c r="AH1465" s="16"/>
      <c r="AI1465" s="16"/>
      <c r="AJ1465" s="16"/>
      <c r="AK1465" s="16"/>
      <c r="AL1465" s="16"/>
      <c r="AM1465" s="16"/>
      <c r="AN1465" s="16"/>
      <c r="AO1465" s="16"/>
      <c r="AP1465" s="16"/>
      <c r="AQ1465" s="16"/>
      <c r="AR1465" s="16"/>
      <c r="AS1465" s="16"/>
      <c r="AT1465" s="16"/>
      <c r="AU1465" s="16"/>
      <c r="AV1465" s="16"/>
      <c r="AW1465" s="16"/>
      <c r="AX1465" s="16"/>
      <c r="AY1465" s="16"/>
      <c r="AZ1465" s="28"/>
      <c r="BA1465" s="28"/>
      <c r="BB1465" s="28"/>
      <c r="BC1465" s="28"/>
      <c r="BD1465" s="28"/>
      <c r="BE1465" s="28"/>
      <c r="BF1465" s="28"/>
      <c r="BG1465" s="28"/>
      <c r="BH1465" s="28"/>
      <c r="BI1465" s="28"/>
      <c r="BJ1465" s="28"/>
      <c r="BK1465" s="28"/>
      <c r="BL1465" s="28"/>
      <c r="BM1465" s="28"/>
    </row>
    <row r="1466" spans="5:65" ht="15"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  <c r="AA1466" s="16"/>
      <c r="AB1466" s="16"/>
      <c r="AC1466" s="16"/>
      <c r="AD1466" s="16"/>
      <c r="AE1466" s="16"/>
      <c r="AF1466" s="16"/>
      <c r="AG1466" s="16"/>
      <c r="AH1466" s="16"/>
      <c r="AI1466" s="16"/>
      <c r="AJ1466" s="16"/>
      <c r="AK1466" s="16"/>
      <c r="AL1466" s="16"/>
      <c r="AM1466" s="16"/>
      <c r="AN1466" s="16"/>
      <c r="AO1466" s="16"/>
      <c r="AP1466" s="16"/>
      <c r="AQ1466" s="16"/>
      <c r="AR1466" s="16"/>
      <c r="AS1466" s="16"/>
      <c r="AT1466" s="16"/>
      <c r="AU1466" s="16"/>
      <c r="AV1466" s="16"/>
      <c r="AW1466" s="16"/>
      <c r="AX1466" s="16"/>
      <c r="AY1466" s="16"/>
      <c r="AZ1466" s="28"/>
      <c r="BA1466" s="28"/>
      <c r="BB1466" s="28"/>
      <c r="BC1466" s="28"/>
      <c r="BD1466" s="28"/>
      <c r="BE1466" s="28"/>
      <c r="BF1466" s="28"/>
      <c r="BG1466" s="28"/>
      <c r="BH1466" s="28"/>
      <c r="BI1466" s="28"/>
      <c r="BJ1466" s="28"/>
      <c r="BK1466" s="28"/>
      <c r="BL1466" s="28"/>
      <c r="BM1466" s="28"/>
    </row>
    <row r="1467" spans="5:65" ht="15"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  <c r="Z1467" s="16"/>
      <c r="AA1467" s="16"/>
      <c r="AB1467" s="16"/>
      <c r="AC1467" s="16"/>
      <c r="AD1467" s="16"/>
      <c r="AE1467" s="16"/>
      <c r="AF1467" s="16"/>
      <c r="AG1467" s="16"/>
      <c r="AH1467" s="16"/>
      <c r="AI1467" s="16"/>
      <c r="AJ1467" s="16"/>
      <c r="AK1467" s="16"/>
      <c r="AL1467" s="16"/>
      <c r="AM1467" s="16"/>
      <c r="AN1467" s="16"/>
      <c r="AO1467" s="16"/>
      <c r="AP1467" s="16"/>
      <c r="AQ1467" s="16"/>
      <c r="AR1467" s="16"/>
      <c r="AS1467" s="16"/>
      <c r="AT1467" s="16"/>
      <c r="AU1467" s="16"/>
      <c r="AV1467" s="16"/>
      <c r="AW1467" s="16"/>
      <c r="AX1467" s="16"/>
      <c r="AY1467" s="16"/>
      <c r="AZ1467" s="28"/>
      <c r="BA1467" s="28"/>
      <c r="BB1467" s="28"/>
      <c r="BC1467" s="28"/>
      <c r="BD1467" s="28"/>
      <c r="BE1467" s="28"/>
      <c r="BF1467" s="28"/>
      <c r="BG1467" s="28"/>
      <c r="BH1467" s="28"/>
      <c r="BI1467" s="28"/>
      <c r="BJ1467" s="28"/>
      <c r="BK1467" s="28"/>
      <c r="BL1467" s="28"/>
      <c r="BM1467" s="28"/>
    </row>
    <row r="1468" spans="5:65" ht="15"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  <c r="AA1468" s="16"/>
      <c r="AB1468" s="16"/>
      <c r="AC1468" s="16"/>
      <c r="AD1468" s="16"/>
      <c r="AE1468" s="16"/>
      <c r="AF1468" s="16"/>
      <c r="AG1468" s="16"/>
      <c r="AH1468" s="16"/>
      <c r="AI1468" s="16"/>
      <c r="AJ1468" s="16"/>
      <c r="AK1468" s="16"/>
      <c r="AL1468" s="16"/>
      <c r="AM1468" s="16"/>
      <c r="AN1468" s="16"/>
      <c r="AO1468" s="16"/>
      <c r="AP1468" s="16"/>
      <c r="AQ1468" s="16"/>
      <c r="AR1468" s="16"/>
      <c r="AS1468" s="16"/>
      <c r="AT1468" s="16"/>
      <c r="AU1468" s="16"/>
      <c r="AV1468" s="16"/>
      <c r="AW1468" s="16"/>
      <c r="AX1468" s="16"/>
      <c r="AY1468" s="16"/>
      <c r="AZ1468" s="28"/>
      <c r="BA1468" s="28"/>
      <c r="BB1468" s="28"/>
      <c r="BC1468" s="28"/>
      <c r="BD1468" s="28"/>
      <c r="BE1468" s="28"/>
      <c r="BF1468" s="28"/>
      <c r="BG1468" s="28"/>
      <c r="BH1468" s="28"/>
      <c r="BI1468" s="28"/>
      <c r="BJ1468" s="28"/>
      <c r="BK1468" s="28"/>
      <c r="BL1468" s="28"/>
      <c r="BM1468" s="28"/>
    </row>
    <row r="1469" spans="5:65" ht="15"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  <c r="AA1469" s="16"/>
      <c r="AB1469" s="16"/>
      <c r="AC1469" s="16"/>
      <c r="AD1469" s="16"/>
      <c r="AE1469" s="16"/>
      <c r="AF1469" s="16"/>
      <c r="AG1469" s="16"/>
      <c r="AH1469" s="16"/>
      <c r="AI1469" s="16"/>
      <c r="AJ1469" s="16"/>
      <c r="AK1469" s="16"/>
      <c r="AL1469" s="16"/>
      <c r="AM1469" s="16"/>
      <c r="AN1469" s="16"/>
      <c r="AO1469" s="16"/>
      <c r="AP1469" s="16"/>
      <c r="AQ1469" s="16"/>
      <c r="AR1469" s="16"/>
      <c r="AS1469" s="16"/>
      <c r="AT1469" s="16"/>
      <c r="AU1469" s="16"/>
      <c r="AV1469" s="16"/>
      <c r="AW1469" s="16"/>
      <c r="AX1469" s="16"/>
      <c r="AY1469" s="16"/>
      <c r="AZ1469" s="28"/>
      <c r="BA1469" s="28"/>
      <c r="BB1469" s="28"/>
      <c r="BC1469" s="28"/>
      <c r="BD1469" s="28"/>
      <c r="BE1469" s="28"/>
      <c r="BF1469" s="28"/>
      <c r="BG1469" s="28"/>
      <c r="BH1469" s="28"/>
      <c r="BI1469" s="28"/>
      <c r="BJ1469" s="28"/>
      <c r="BK1469" s="28"/>
      <c r="BL1469" s="28"/>
      <c r="BM1469" s="28"/>
    </row>
    <row r="1470" spans="5:65" ht="15"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  <c r="AA1470" s="16"/>
      <c r="AB1470" s="16"/>
      <c r="AC1470" s="16"/>
      <c r="AD1470" s="16"/>
      <c r="AE1470" s="16"/>
      <c r="AF1470" s="16"/>
      <c r="AG1470" s="16"/>
      <c r="AH1470" s="16"/>
      <c r="AI1470" s="16"/>
      <c r="AJ1470" s="16"/>
      <c r="AK1470" s="16"/>
      <c r="AL1470" s="16"/>
      <c r="AM1470" s="16"/>
      <c r="AN1470" s="16"/>
      <c r="AO1470" s="16"/>
      <c r="AP1470" s="16"/>
      <c r="AQ1470" s="16"/>
      <c r="AR1470" s="16"/>
      <c r="AS1470" s="16"/>
      <c r="AT1470" s="16"/>
      <c r="AU1470" s="16"/>
      <c r="AV1470" s="16"/>
      <c r="AW1470" s="16"/>
      <c r="AX1470" s="16"/>
      <c r="AY1470" s="16"/>
      <c r="AZ1470" s="28"/>
      <c r="BA1470" s="28"/>
      <c r="BB1470" s="28"/>
      <c r="BC1470" s="28"/>
      <c r="BD1470" s="28"/>
      <c r="BE1470" s="28"/>
      <c r="BF1470" s="28"/>
      <c r="BG1470" s="28"/>
      <c r="BH1470" s="28"/>
      <c r="BI1470" s="28"/>
      <c r="BJ1470" s="28"/>
      <c r="BK1470" s="28"/>
      <c r="BL1470" s="28"/>
      <c r="BM1470" s="28"/>
    </row>
    <row r="1471" spans="5:65" ht="15"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  <c r="W1471" s="16"/>
      <c r="X1471" s="16"/>
      <c r="Y1471" s="16"/>
      <c r="Z1471" s="16"/>
      <c r="AA1471" s="16"/>
      <c r="AB1471" s="16"/>
      <c r="AC1471" s="16"/>
      <c r="AD1471" s="16"/>
      <c r="AE1471" s="16"/>
      <c r="AF1471" s="16"/>
      <c r="AG1471" s="16"/>
      <c r="AH1471" s="16"/>
      <c r="AI1471" s="16"/>
      <c r="AJ1471" s="16"/>
      <c r="AK1471" s="16"/>
      <c r="AL1471" s="16"/>
      <c r="AM1471" s="16"/>
      <c r="AN1471" s="16"/>
      <c r="AO1471" s="16"/>
      <c r="AP1471" s="16"/>
      <c r="AQ1471" s="16"/>
      <c r="AR1471" s="16"/>
      <c r="AS1471" s="16"/>
      <c r="AT1471" s="16"/>
      <c r="AU1471" s="16"/>
      <c r="AV1471" s="16"/>
      <c r="AW1471" s="16"/>
      <c r="AX1471" s="16"/>
      <c r="AY1471" s="16"/>
      <c r="AZ1471" s="28"/>
      <c r="BA1471" s="28"/>
      <c r="BB1471" s="28"/>
      <c r="BC1471" s="28"/>
      <c r="BD1471" s="28"/>
      <c r="BE1471" s="28"/>
      <c r="BF1471" s="28"/>
      <c r="BG1471" s="28"/>
      <c r="BH1471" s="28"/>
      <c r="BI1471" s="28"/>
      <c r="BJ1471" s="28"/>
      <c r="BK1471" s="28"/>
      <c r="BL1471" s="28"/>
      <c r="BM1471" s="28"/>
    </row>
    <row r="1472" spans="5:65" ht="15"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16"/>
      <c r="AB1472" s="16"/>
      <c r="AC1472" s="16"/>
      <c r="AD1472" s="16"/>
      <c r="AE1472" s="16"/>
      <c r="AF1472" s="16"/>
      <c r="AG1472" s="16"/>
      <c r="AH1472" s="16"/>
      <c r="AI1472" s="16"/>
      <c r="AJ1472" s="16"/>
      <c r="AK1472" s="16"/>
      <c r="AL1472" s="16"/>
      <c r="AM1472" s="16"/>
      <c r="AN1472" s="16"/>
      <c r="AO1472" s="16"/>
      <c r="AP1472" s="16"/>
      <c r="AQ1472" s="16"/>
      <c r="AR1472" s="16"/>
      <c r="AS1472" s="16"/>
      <c r="AT1472" s="16"/>
      <c r="AU1472" s="16"/>
      <c r="AV1472" s="16"/>
      <c r="AW1472" s="16"/>
      <c r="AX1472" s="16"/>
      <c r="AY1472" s="16"/>
      <c r="AZ1472" s="28"/>
      <c r="BA1472" s="28"/>
      <c r="BB1472" s="28"/>
      <c r="BC1472" s="28"/>
      <c r="BD1472" s="28"/>
      <c r="BE1472" s="28"/>
      <c r="BF1472" s="28"/>
      <c r="BG1472" s="28"/>
      <c r="BH1472" s="28"/>
      <c r="BI1472" s="28"/>
      <c r="BJ1472" s="28"/>
      <c r="BK1472" s="28"/>
      <c r="BL1472" s="28"/>
      <c r="BM1472" s="28"/>
    </row>
    <row r="1473" spans="5:65" ht="15"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  <c r="AA1473" s="16"/>
      <c r="AB1473" s="16"/>
      <c r="AC1473" s="16"/>
      <c r="AD1473" s="16"/>
      <c r="AE1473" s="16"/>
      <c r="AF1473" s="16"/>
      <c r="AG1473" s="16"/>
      <c r="AH1473" s="16"/>
      <c r="AI1473" s="16"/>
      <c r="AJ1473" s="16"/>
      <c r="AK1473" s="16"/>
      <c r="AL1473" s="16"/>
      <c r="AM1473" s="16"/>
      <c r="AN1473" s="16"/>
      <c r="AO1473" s="16"/>
      <c r="AP1473" s="16"/>
      <c r="AQ1473" s="16"/>
      <c r="AR1473" s="16"/>
      <c r="AS1473" s="16"/>
      <c r="AT1473" s="16"/>
      <c r="AU1473" s="16"/>
      <c r="AV1473" s="16"/>
      <c r="AW1473" s="16"/>
      <c r="AX1473" s="16"/>
      <c r="AY1473" s="16"/>
      <c r="AZ1473" s="28"/>
      <c r="BA1473" s="28"/>
      <c r="BB1473" s="28"/>
      <c r="BC1473" s="28"/>
      <c r="BD1473" s="28"/>
      <c r="BE1473" s="28"/>
      <c r="BF1473" s="28"/>
      <c r="BG1473" s="28"/>
      <c r="BH1473" s="28"/>
      <c r="BI1473" s="28"/>
      <c r="BJ1473" s="28"/>
      <c r="BK1473" s="28"/>
      <c r="BL1473" s="28"/>
      <c r="BM1473" s="28"/>
    </row>
    <row r="1474" spans="5:65" ht="15"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6"/>
      <c r="AA1474" s="16"/>
      <c r="AB1474" s="16"/>
      <c r="AC1474" s="16"/>
      <c r="AD1474" s="16"/>
      <c r="AE1474" s="16"/>
      <c r="AF1474" s="16"/>
      <c r="AG1474" s="16"/>
      <c r="AH1474" s="16"/>
      <c r="AI1474" s="16"/>
      <c r="AJ1474" s="16"/>
      <c r="AK1474" s="16"/>
      <c r="AL1474" s="16"/>
      <c r="AM1474" s="16"/>
      <c r="AN1474" s="16"/>
      <c r="AO1474" s="16"/>
      <c r="AP1474" s="16"/>
      <c r="AQ1474" s="16"/>
      <c r="AR1474" s="16"/>
      <c r="AS1474" s="16"/>
      <c r="AT1474" s="16"/>
      <c r="AU1474" s="16"/>
      <c r="AV1474" s="16"/>
      <c r="AW1474" s="16"/>
      <c r="AX1474" s="16"/>
      <c r="AY1474" s="16"/>
      <c r="AZ1474" s="28"/>
      <c r="BA1474" s="28"/>
      <c r="BB1474" s="28"/>
      <c r="BC1474" s="28"/>
      <c r="BD1474" s="28"/>
      <c r="BE1474" s="28"/>
      <c r="BF1474" s="28"/>
      <c r="BG1474" s="28"/>
      <c r="BH1474" s="28"/>
      <c r="BI1474" s="28"/>
      <c r="BJ1474" s="28"/>
      <c r="BK1474" s="28"/>
      <c r="BL1474" s="28"/>
      <c r="BM1474" s="28"/>
    </row>
    <row r="1475" spans="5:65" ht="15"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6"/>
      <c r="AA1475" s="16"/>
      <c r="AB1475" s="16"/>
      <c r="AC1475" s="16"/>
      <c r="AD1475" s="16"/>
      <c r="AE1475" s="16"/>
      <c r="AF1475" s="16"/>
      <c r="AG1475" s="16"/>
      <c r="AH1475" s="16"/>
      <c r="AI1475" s="16"/>
      <c r="AJ1475" s="16"/>
      <c r="AK1475" s="16"/>
      <c r="AL1475" s="16"/>
      <c r="AM1475" s="16"/>
      <c r="AN1475" s="16"/>
      <c r="AO1475" s="16"/>
      <c r="AP1475" s="16"/>
      <c r="AQ1475" s="16"/>
      <c r="AR1475" s="16"/>
      <c r="AS1475" s="16"/>
      <c r="AT1475" s="16"/>
      <c r="AU1475" s="16"/>
      <c r="AV1475" s="16"/>
      <c r="AW1475" s="16"/>
      <c r="AX1475" s="16"/>
      <c r="AY1475" s="16"/>
      <c r="AZ1475" s="28"/>
      <c r="BA1475" s="28"/>
      <c r="BB1475" s="28"/>
      <c r="BC1475" s="28"/>
      <c r="BD1475" s="28"/>
      <c r="BE1475" s="28"/>
      <c r="BF1475" s="28"/>
      <c r="BG1475" s="28"/>
      <c r="BH1475" s="28"/>
      <c r="BI1475" s="28"/>
      <c r="BJ1475" s="28"/>
      <c r="BK1475" s="28"/>
      <c r="BL1475" s="28"/>
      <c r="BM1475" s="28"/>
    </row>
    <row r="1476" spans="5:65" ht="15"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6"/>
      <c r="AA1476" s="16"/>
      <c r="AB1476" s="16"/>
      <c r="AC1476" s="16"/>
      <c r="AD1476" s="16"/>
      <c r="AE1476" s="16"/>
      <c r="AF1476" s="16"/>
      <c r="AG1476" s="16"/>
      <c r="AH1476" s="16"/>
      <c r="AI1476" s="16"/>
      <c r="AJ1476" s="16"/>
      <c r="AK1476" s="16"/>
      <c r="AL1476" s="16"/>
      <c r="AM1476" s="16"/>
      <c r="AN1476" s="16"/>
      <c r="AO1476" s="16"/>
      <c r="AP1476" s="16"/>
      <c r="AQ1476" s="16"/>
      <c r="AR1476" s="16"/>
      <c r="AS1476" s="16"/>
      <c r="AT1476" s="16"/>
      <c r="AU1476" s="16"/>
      <c r="AV1476" s="16"/>
      <c r="AW1476" s="16"/>
      <c r="AX1476" s="16"/>
      <c r="AY1476" s="16"/>
      <c r="AZ1476" s="28"/>
      <c r="BA1476" s="28"/>
      <c r="BB1476" s="28"/>
      <c r="BC1476" s="28"/>
      <c r="BD1476" s="28"/>
      <c r="BE1476" s="28"/>
      <c r="BF1476" s="28"/>
      <c r="BG1476" s="28"/>
      <c r="BH1476" s="28"/>
      <c r="BI1476" s="28"/>
      <c r="BJ1476" s="28"/>
      <c r="BK1476" s="28"/>
      <c r="BL1476" s="28"/>
      <c r="BM1476" s="28"/>
    </row>
    <row r="1477" spans="5:65" ht="15"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  <c r="AA1477" s="16"/>
      <c r="AB1477" s="16"/>
      <c r="AC1477" s="16"/>
      <c r="AD1477" s="16"/>
      <c r="AE1477" s="16"/>
      <c r="AF1477" s="16"/>
      <c r="AG1477" s="16"/>
      <c r="AH1477" s="16"/>
      <c r="AI1477" s="16"/>
      <c r="AJ1477" s="16"/>
      <c r="AK1477" s="16"/>
      <c r="AL1477" s="16"/>
      <c r="AM1477" s="16"/>
      <c r="AN1477" s="16"/>
      <c r="AO1477" s="16"/>
      <c r="AP1477" s="16"/>
      <c r="AQ1477" s="16"/>
      <c r="AR1477" s="16"/>
      <c r="AS1477" s="16"/>
      <c r="AT1477" s="16"/>
      <c r="AU1477" s="16"/>
      <c r="AV1477" s="16"/>
      <c r="AW1477" s="16"/>
      <c r="AX1477" s="16"/>
      <c r="AY1477" s="16"/>
      <c r="AZ1477" s="28"/>
      <c r="BA1477" s="28"/>
      <c r="BB1477" s="28"/>
      <c r="BC1477" s="28"/>
      <c r="BD1477" s="28"/>
      <c r="BE1477" s="28"/>
      <c r="BF1477" s="28"/>
      <c r="BG1477" s="28"/>
      <c r="BH1477" s="28"/>
      <c r="BI1477" s="28"/>
      <c r="BJ1477" s="28"/>
      <c r="BK1477" s="28"/>
      <c r="BL1477" s="28"/>
      <c r="BM1477" s="28"/>
    </row>
    <row r="1478" spans="5:65" ht="15"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  <c r="AA1478" s="16"/>
      <c r="AB1478" s="16"/>
      <c r="AC1478" s="16"/>
      <c r="AD1478" s="16"/>
      <c r="AE1478" s="16"/>
      <c r="AF1478" s="16"/>
      <c r="AG1478" s="16"/>
      <c r="AH1478" s="16"/>
      <c r="AI1478" s="16"/>
      <c r="AJ1478" s="16"/>
      <c r="AK1478" s="16"/>
      <c r="AL1478" s="16"/>
      <c r="AM1478" s="16"/>
      <c r="AN1478" s="16"/>
      <c r="AO1478" s="16"/>
      <c r="AP1478" s="16"/>
      <c r="AQ1478" s="16"/>
      <c r="AR1478" s="16"/>
      <c r="AS1478" s="16"/>
      <c r="AT1478" s="16"/>
      <c r="AU1478" s="16"/>
      <c r="AV1478" s="16"/>
      <c r="AW1478" s="16"/>
      <c r="AX1478" s="16"/>
      <c r="AY1478" s="16"/>
      <c r="AZ1478" s="28"/>
      <c r="BA1478" s="28"/>
      <c r="BB1478" s="28"/>
      <c r="BC1478" s="28"/>
      <c r="BD1478" s="28"/>
      <c r="BE1478" s="28"/>
      <c r="BF1478" s="28"/>
      <c r="BG1478" s="28"/>
      <c r="BH1478" s="28"/>
      <c r="BI1478" s="28"/>
      <c r="BJ1478" s="28"/>
      <c r="BK1478" s="28"/>
      <c r="BL1478" s="28"/>
      <c r="BM1478" s="28"/>
    </row>
    <row r="1479" spans="5:65" ht="15"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6"/>
      <c r="AA1479" s="16"/>
      <c r="AB1479" s="16"/>
      <c r="AC1479" s="16"/>
      <c r="AD1479" s="16"/>
      <c r="AE1479" s="16"/>
      <c r="AF1479" s="16"/>
      <c r="AG1479" s="16"/>
      <c r="AH1479" s="16"/>
      <c r="AI1479" s="16"/>
      <c r="AJ1479" s="16"/>
      <c r="AK1479" s="16"/>
      <c r="AL1479" s="16"/>
      <c r="AM1479" s="16"/>
      <c r="AN1479" s="16"/>
      <c r="AO1479" s="16"/>
      <c r="AP1479" s="16"/>
      <c r="AQ1479" s="16"/>
      <c r="AR1479" s="16"/>
      <c r="AS1479" s="16"/>
      <c r="AT1479" s="16"/>
      <c r="AU1479" s="16"/>
      <c r="AV1479" s="16"/>
      <c r="AW1479" s="16"/>
      <c r="AX1479" s="16"/>
      <c r="AY1479" s="16"/>
      <c r="AZ1479" s="28"/>
      <c r="BA1479" s="28"/>
      <c r="BB1479" s="28"/>
      <c r="BC1479" s="28"/>
      <c r="BD1479" s="28"/>
      <c r="BE1479" s="28"/>
      <c r="BF1479" s="28"/>
      <c r="BG1479" s="28"/>
      <c r="BH1479" s="28"/>
      <c r="BI1479" s="28"/>
      <c r="BJ1479" s="28"/>
      <c r="BK1479" s="28"/>
      <c r="BL1479" s="28"/>
      <c r="BM1479" s="28"/>
    </row>
    <row r="1480" spans="5:65" ht="15"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  <c r="AA1480" s="16"/>
      <c r="AB1480" s="16"/>
      <c r="AC1480" s="16"/>
      <c r="AD1480" s="16"/>
      <c r="AE1480" s="16"/>
      <c r="AF1480" s="16"/>
      <c r="AG1480" s="16"/>
      <c r="AH1480" s="16"/>
      <c r="AI1480" s="16"/>
      <c r="AJ1480" s="16"/>
      <c r="AK1480" s="16"/>
      <c r="AL1480" s="16"/>
      <c r="AM1480" s="16"/>
      <c r="AN1480" s="16"/>
      <c r="AO1480" s="16"/>
      <c r="AP1480" s="16"/>
      <c r="AQ1480" s="16"/>
      <c r="AR1480" s="16"/>
      <c r="AS1480" s="16"/>
      <c r="AT1480" s="16"/>
      <c r="AU1480" s="16"/>
      <c r="AV1480" s="16"/>
      <c r="AW1480" s="16"/>
      <c r="AX1480" s="16"/>
      <c r="AY1480" s="16"/>
      <c r="AZ1480" s="28"/>
      <c r="BA1480" s="28"/>
      <c r="BB1480" s="28"/>
      <c r="BC1480" s="28"/>
      <c r="BD1480" s="28"/>
      <c r="BE1480" s="28"/>
      <c r="BF1480" s="28"/>
      <c r="BG1480" s="28"/>
      <c r="BH1480" s="28"/>
      <c r="BI1480" s="28"/>
      <c r="BJ1480" s="28"/>
      <c r="BK1480" s="28"/>
      <c r="BL1480" s="28"/>
      <c r="BM1480" s="28"/>
    </row>
    <row r="1481" spans="5:65" ht="15"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16"/>
      <c r="AB1481" s="16"/>
      <c r="AC1481" s="16"/>
      <c r="AD1481" s="16"/>
      <c r="AE1481" s="16"/>
      <c r="AF1481" s="16"/>
      <c r="AG1481" s="16"/>
      <c r="AH1481" s="16"/>
      <c r="AI1481" s="16"/>
      <c r="AJ1481" s="16"/>
      <c r="AK1481" s="16"/>
      <c r="AL1481" s="16"/>
      <c r="AM1481" s="16"/>
      <c r="AN1481" s="16"/>
      <c r="AO1481" s="16"/>
      <c r="AP1481" s="16"/>
      <c r="AQ1481" s="16"/>
      <c r="AR1481" s="16"/>
      <c r="AS1481" s="16"/>
      <c r="AT1481" s="16"/>
      <c r="AU1481" s="16"/>
      <c r="AV1481" s="16"/>
      <c r="AW1481" s="16"/>
      <c r="AX1481" s="16"/>
      <c r="AY1481" s="16"/>
      <c r="AZ1481" s="28"/>
      <c r="BA1481" s="28"/>
      <c r="BB1481" s="28"/>
      <c r="BC1481" s="28"/>
      <c r="BD1481" s="28"/>
      <c r="BE1481" s="28"/>
      <c r="BF1481" s="28"/>
      <c r="BG1481" s="28"/>
      <c r="BH1481" s="28"/>
      <c r="BI1481" s="28"/>
      <c r="BJ1481" s="28"/>
      <c r="BK1481" s="28"/>
      <c r="BL1481" s="28"/>
      <c r="BM1481" s="28"/>
    </row>
    <row r="1482" spans="5:65" ht="15"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  <c r="AA1482" s="16"/>
      <c r="AB1482" s="16"/>
      <c r="AC1482" s="16"/>
      <c r="AD1482" s="16"/>
      <c r="AE1482" s="16"/>
      <c r="AF1482" s="16"/>
      <c r="AG1482" s="16"/>
      <c r="AH1482" s="16"/>
      <c r="AI1482" s="16"/>
      <c r="AJ1482" s="16"/>
      <c r="AK1482" s="16"/>
      <c r="AL1482" s="16"/>
      <c r="AM1482" s="16"/>
      <c r="AN1482" s="16"/>
      <c r="AO1482" s="16"/>
      <c r="AP1482" s="16"/>
      <c r="AQ1482" s="16"/>
      <c r="AR1482" s="16"/>
      <c r="AS1482" s="16"/>
      <c r="AT1482" s="16"/>
      <c r="AU1482" s="16"/>
      <c r="AV1482" s="16"/>
      <c r="AW1482" s="16"/>
      <c r="AX1482" s="16"/>
      <c r="AY1482" s="16"/>
      <c r="AZ1482" s="28"/>
      <c r="BA1482" s="28"/>
      <c r="BB1482" s="28"/>
      <c r="BC1482" s="28"/>
      <c r="BD1482" s="28"/>
      <c r="BE1482" s="28"/>
      <c r="BF1482" s="28"/>
      <c r="BG1482" s="28"/>
      <c r="BH1482" s="28"/>
      <c r="BI1482" s="28"/>
      <c r="BJ1482" s="28"/>
      <c r="BK1482" s="28"/>
      <c r="BL1482" s="28"/>
      <c r="BM1482" s="28"/>
    </row>
    <row r="1483" spans="5:65" ht="15"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  <c r="Z1483" s="16"/>
      <c r="AA1483" s="16"/>
      <c r="AB1483" s="16"/>
      <c r="AC1483" s="16"/>
      <c r="AD1483" s="16"/>
      <c r="AE1483" s="16"/>
      <c r="AF1483" s="16"/>
      <c r="AG1483" s="16"/>
      <c r="AH1483" s="16"/>
      <c r="AI1483" s="16"/>
      <c r="AJ1483" s="16"/>
      <c r="AK1483" s="16"/>
      <c r="AL1483" s="16"/>
      <c r="AM1483" s="16"/>
      <c r="AN1483" s="16"/>
      <c r="AO1483" s="16"/>
      <c r="AP1483" s="16"/>
      <c r="AQ1483" s="16"/>
      <c r="AR1483" s="16"/>
      <c r="AS1483" s="16"/>
      <c r="AT1483" s="16"/>
      <c r="AU1483" s="16"/>
      <c r="AV1483" s="16"/>
      <c r="AW1483" s="16"/>
      <c r="AX1483" s="16"/>
      <c r="AY1483" s="16"/>
      <c r="AZ1483" s="28"/>
      <c r="BA1483" s="28"/>
      <c r="BB1483" s="28"/>
      <c r="BC1483" s="28"/>
      <c r="BD1483" s="28"/>
      <c r="BE1483" s="28"/>
      <c r="BF1483" s="28"/>
      <c r="BG1483" s="28"/>
      <c r="BH1483" s="28"/>
      <c r="BI1483" s="28"/>
      <c r="BJ1483" s="28"/>
      <c r="BK1483" s="28"/>
      <c r="BL1483" s="28"/>
      <c r="BM1483" s="28"/>
    </row>
    <row r="1484" spans="5:65" ht="15"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  <c r="AA1484" s="16"/>
      <c r="AB1484" s="16"/>
      <c r="AC1484" s="16"/>
      <c r="AD1484" s="16"/>
      <c r="AE1484" s="16"/>
      <c r="AF1484" s="16"/>
      <c r="AG1484" s="16"/>
      <c r="AH1484" s="16"/>
      <c r="AI1484" s="16"/>
      <c r="AJ1484" s="16"/>
      <c r="AK1484" s="16"/>
      <c r="AL1484" s="16"/>
      <c r="AM1484" s="16"/>
      <c r="AN1484" s="16"/>
      <c r="AO1484" s="16"/>
      <c r="AP1484" s="16"/>
      <c r="AQ1484" s="16"/>
      <c r="AR1484" s="16"/>
      <c r="AS1484" s="16"/>
      <c r="AT1484" s="16"/>
      <c r="AU1484" s="16"/>
      <c r="AV1484" s="16"/>
      <c r="AW1484" s="16"/>
      <c r="AX1484" s="16"/>
      <c r="AY1484" s="16"/>
      <c r="AZ1484" s="28"/>
      <c r="BA1484" s="28"/>
      <c r="BB1484" s="28"/>
      <c r="BC1484" s="28"/>
      <c r="BD1484" s="28"/>
      <c r="BE1484" s="28"/>
      <c r="BF1484" s="28"/>
      <c r="BG1484" s="28"/>
      <c r="BH1484" s="28"/>
      <c r="BI1484" s="28"/>
      <c r="BJ1484" s="28"/>
      <c r="BK1484" s="28"/>
      <c r="BL1484" s="28"/>
      <c r="BM1484" s="28"/>
    </row>
    <row r="1485" spans="5:65" ht="15"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  <c r="AA1485" s="16"/>
      <c r="AB1485" s="16"/>
      <c r="AC1485" s="16"/>
      <c r="AD1485" s="16"/>
      <c r="AE1485" s="16"/>
      <c r="AF1485" s="16"/>
      <c r="AG1485" s="16"/>
      <c r="AH1485" s="16"/>
      <c r="AI1485" s="16"/>
      <c r="AJ1485" s="16"/>
      <c r="AK1485" s="16"/>
      <c r="AL1485" s="16"/>
      <c r="AM1485" s="16"/>
      <c r="AN1485" s="16"/>
      <c r="AO1485" s="16"/>
      <c r="AP1485" s="16"/>
      <c r="AQ1485" s="16"/>
      <c r="AR1485" s="16"/>
      <c r="AS1485" s="16"/>
      <c r="AT1485" s="16"/>
      <c r="AU1485" s="16"/>
      <c r="AV1485" s="16"/>
      <c r="AW1485" s="16"/>
      <c r="AX1485" s="16"/>
      <c r="AY1485" s="16"/>
      <c r="AZ1485" s="28"/>
      <c r="BA1485" s="28"/>
      <c r="BB1485" s="28"/>
      <c r="BC1485" s="28"/>
      <c r="BD1485" s="28"/>
      <c r="BE1485" s="28"/>
      <c r="BF1485" s="28"/>
      <c r="BG1485" s="28"/>
      <c r="BH1485" s="28"/>
      <c r="BI1485" s="28"/>
      <c r="BJ1485" s="28"/>
      <c r="BK1485" s="28"/>
      <c r="BL1485" s="28"/>
      <c r="BM1485" s="28"/>
    </row>
    <row r="1486" spans="5:65" ht="15"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  <c r="AA1486" s="16"/>
      <c r="AB1486" s="16"/>
      <c r="AC1486" s="16"/>
      <c r="AD1486" s="16"/>
      <c r="AE1486" s="16"/>
      <c r="AF1486" s="16"/>
      <c r="AG1486" s="16"/>
      <c r="AH1486" s="16"/>
      <c r="AI1486" s="16"/>
      <c r="AJ1486" s="16"/>
      <c r="AK1486" s="16"/>
      <c r="AL1486" s="16"/>
      <c r="AM1486" s="16"/>
      <c r="AN1486" s="16"/>
      <c r="AO1486" s="16"/>
      <c r="AP1486" s="16"/>
      <c r="AQ1486" s="16"/>
      <c r="AR1486" s="16"/>
      <c r="AS1486" s="16"/>
      <c r="AT1486" s="16"/>
      <c r="AU1486" s="16"/>
      <c r="AV1486" s="16"/>
      <c r="AW1486" s="16"/>
      <c r="AX1486" s="16"/>
      <c r="AY1486" s="16"/>
      <c r="AZ1486" s="28"/>
      <c r="BA1486" s="28"/>
      <c r="BB1486" s="28"/>
      <c r="BC1486" s="28"/>
      <c r="BD1486" s="28"/>
      <c r="BE1486" s="28"/>
      <c r="BF1486" s="28"/>
      <c r="BG1486" s="28"/>
      <c r="BH1486" s="28"/>
      <c r="BI1486" s="28"/>
      <c r="BJ1486" s="28"/>
      <c r="BK1486" s="28"/>
      <c r="BL1486" s="28"/>
      <c r="BM1486" s="28"/>
    </row>
    <row r="1487" spans="5:65" ht="15"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  <c r="AA1487" s="16"/>
      <c r="AB1487" s="16"/>
      <c r="AC1487" s="16"/>
      <c r="AD1487" s="16"/>
      <c r="AE1487" s="16"/>
      <c r="AF1487" s="16"/>
      <c r="AG1487" s="16"/>
      <c r="AH1487" s="16"/>
      <c r="AI1487" s="16"/>
      <c r="AJ1487" s="16"/>
      <c r="AK1487" s="16"/>
      <c r="AL1487" s="16"/>
      <c r="AM1487" s="16"/>
      <c r="AN1487" s="16"/>
      <c r="AO1487" s="16"/>
      <c r="AP1487" s="16"/>
      <c r="AQ1487" s="16"/>
      <c r="AR1487" s="16"/>
      <c r="AS1487" s="16"/>
      <c r="AT1487" s="16"/>
      <c r="AU1487" s="16"/>
      <c r="AV1487" s="16"/>
      <c r="AW1487" s="16"/>
      <c r="AX1487" s="16"/>
      <c r="AY1487" s="16"/>
      <c r="AZ1487" s="28"/>
      <c r="BA1487" s="28"/>
      <c r="BB1487" s="28"/>
      <c r="BC1487" s="28"/>
      <c r="BD1487" s="28"/>
      <c r="BE1487" s="28"/>
      <c r="BF1487" s="28"/>
      <c r="BG1487" s="28"/>
      <c r="BH1487" s="28"/>
      <c r="BI1487" s="28"/>
      <c r="BJ1487" s="28"/>
      <c r="BK1487" s="28"/>
      <c r="BL1487" s="28"/>
      <c r="BM1487" s="28"/>
    </row>
    <row r="1488" spans="5:65" ht="15"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  <c r="AA1488" s="16"/>
      <c r="AB1488" s="16"/>
      <c r="AC1488" s="16"/>
      <c r="AD1488" s="16"/>
      <c r="AE1488" s="16"/>
      <c r="AF1488" s="16"/>
      <c r="AG1488" s="16"/>
      <c r="AH1488" s="16"/>
      <c r="AI1488" s="16"/>
      <c r="AJ1488" s="16"/>
      <c r="AK1488" s="16"/>
      <c r="AL1488" s="16"/>
      <c r="AM1488" s="16"/>
      <c r="AN1488" s="16"/>
      <c r="AO1488" s="16"/>
      <c r="AP1488" s="16"/>
      <c r="AQ1488" s="16"/>
      <c r="AR1488" s="16"/>
      <c r="AS1488" s="16"/>
      <c r="AT1488" s="16"/>
      <c r="AU1488" s="16"/>
      <c r="AV1488" s="16"/>
      <c r="AW1488" s="16"/>
      <c r="AX1488" s="16"/>
      <c r="AY1488" s="16"/>
      <c r="AZ1488" s="28"/>
      <c r="BA1488" s="28"/>
      <c r="BB1488" s="28"/>
      <c r="BC1488" s="28"/>
      <c r="BD1488" s="28"/>
      <c r="BE1488" s="28"/>
      <c r="BF1488" s="28"/>
      <c r="BG1488" s="28"/>
      <c r="BH1488" s="28"/>
      <c r="BI1488" s="28"/>
      <c r="BJ1488" s="28"/>
      <c r="BK1488" s="28"/>
      <c r="BL1488" s="28"/>
      <c r="BM1488" s="28"/>
    </row>
    <row r="1489" spans="5:65" ht="15"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  <c r="AA1489" s="16"/>
      <c r="AB1489" s="16"/>
      <c r="AC1489" s="16"/>
      <c r="AD1489" s="16"/>
      <c r="AE1489" s="16"/>
      <c r="AF1489" s="16"/>
      <c r="AG1489" s="16"/>
      <c r="AH1489" s="16"/>
      <c r="AI1489" s="16"/>
      <c r="AJ1489" s="16"/>
      <c r="AK1489" s="16"/>
      <c r="AL1489" s="16"/>
      <c r="AM1489" s="16"/>
      <c r="AN1489" s="16"/>
      <c r="AO1489" s="16"/>
      <c r="AP1489" s="16"/>
      <c r="AQ1489" s="16"/>
      <c r="AR1489" s="16"/>
      <c r="AS1489" s="16"/>
      <c r="AT1489" s="16"/>
      <c r="AU1489" s="16"/>
      <c r="AV1489" s="16"/>
      <c r="AW1489" s="16"/>
      <c r="AX1489" s="16"/>
      <c r="AY1489" s="16"/>
      <c r="AZ1489" s="28"/>
      <c r="BA1489" s="28"/>
      <c r="BB1489" s="28"/>
      <c r="BC1489" s="28"/>
      <c r="BD1489" s="28"/>
      <c r="BE1489" s="28"/>
      <c r="BF1489" s="28"/>
      <c r="BG1489" s="28"/>
      <c r="BH1489" s="28"/>
      <c r="BI1489" s="28"/>
      <c r="BJ1489" s="28"/>
      <c r="BK1489" s="28"/>
      <c r="BL1489" s="28"/>
      <c r="BM1489" s="28"/>
    </row>
    <row r="1490" spans="5:65" ht="15"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  <c r="AA1490" s="16"/>
      <c r="AB1490" s="16"/>
      <c r="AC1490" s="16"/>
      <c r="AD1490" s="16"/>
      <c r="AE1490" s="16"/>
      <c r="AF1490" s="16"/>
      <c r="AG1490" s="16"/>
      <c r="AH1490" s="16"/>
      <c r="AI1490" s="16"/>
      <c r="AJ1490" s="16"/>
      <c r="AK1490" s="16"/>
      <c r="AL1490" s="16"/>
      <c r="AM1490" s="16"/>
      <c r="AN1490" s="16"/>
      <c r="AO1490" s="16"/>
      <c r="AP1490" s="16"/>
      <c r="AQ1490" s="16"/>
      <c r="AR1490" s="16"/>
      <c r="AS1490" s="16"/>
      <c r="AT1490" s="16"/>
      <c r="AU1490" s="16"/>
      <c r="AV1490" s="16"/>
      <c r="AW1490" s="16"/>
      <c r="AX1490" s="16"/>
      <c r="AY1490" s="16"/>
      <c r="AZ1490" s="28"/>
      <c r="BA1490" s="28"/>
      <c r="BB1490" s="28"/>
      <c r="BC1490" s="28"/>
      <c r="BD1490" s="28"/>
      <c r="BE1490" s="28"/>
      <c r="BF1490" s="28"/>
      <c r="BG1490" s="28"/>
      <c r="BH1490" s="28"/>
      <c r="BI1490" s="28"/>
      <c r="BJ1490" s="28"/>
      <c r="BK1490" s="28"/>
      <c r="BL1490" s="28"/>
      <c r="BM1490" s="28"/>
    </row>
    <row r="1491" spans="5:65" ht="15"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16"/>
      <c r="Y1491" s="16"/>
      <c r="Z1491" s="16"/>
      <c r="AA1491" s="16"/>
      <c r="AB1491" s="16"/>
      <c r="AC1491" s="16"/>
      <c r="AD1491" s="16"/>
      <c r="AE1491" s="16"/>
      <c r="AF1491" s="16"/>
      <c r="AG1491" s="16"/>
      <c r="AH1491" s="16"/>
      <c r="AI1491" s="16"/>
      <c r="AJ1491" s="16"/>
      <c r="AK1491" s="16"/>
      <c r="AL1491" s="16"/>
      <c r="AM1491" s="16"/>
      <c r="AN1491" s="16"/>
      <c r="AO1491" s="16"/>
      <c r="AP1491" s="16"/>
      <c r="AQ1491" s="16"/>
      <c r="AR1491" s="16"/>
      <c r="AS1491" s="16"/>
      <c r="AT1491" s="16"/>
      <c r="AU1491" s="16"/>
      <c r="AV1491" s="16"/>
      <c r="AW1491" s="16"/>
      <c r="AX1491" s="16"/>
      <c r="AY1491" s="16"/>
      <c r="AZ1491" s="28"/>
      <c r="BA1491" s="28"/>
      <c r="BB1491" s="28"/>
      <c r="BC1491" s="28"/>
      <c r="BD1491" s="28"/>
      <c r="BE1491" s="28"/>
      <c r="BF1491" s="28"/>
      <c r="BG1491" s="28"/>
      <c r="BH1491" s="28"/>
      <c r="BI1491" s="28"/>
      <c r="BJ1491" s="28"/>
      <c r="BK1491" s="28"/>
      <c r="BL1491" s="28"/>
      <c r="BM1491" s="28"/>
    </row>
    <row r="1492" spans="5:65" ht="15"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  <c r="AA1492" s="16"/>
      <c r="AB1492" s="16"/>
      <c r="AC1492" s="16"/>
      <c r="AD1492" s="16"/>
      <c r="AE1492" s="16"/>
      <c r="AF1492" s="16"/>
      <c r="AG1492" s="16"/>
      <c r="AH1492" s="16"/>
      <c r="AI1492" s="16"/>
      <c r="AJ1492" s="16"/>
      <c r="AK1492" s="16"/>
      <c r="AL1492" s="16"/>
      <c r="AM1492" s="16"/>
      <c r="AN1492" s="16"/>
      <c r="AO1492" s="16"/>
      <c r="AP1492" s="16"/>
      <c r="AQ1492" s="16"/>
      <c r="AR1492" s="16"/>
      <c r="AS1492" s="16"/>
      <c r="AT1492" s="16"/>
      <c r="AU1492" s="16"/>
      <c r="AV1492" s="16"/>
      <c r="AW1492" s="16"/>
      <c r="AX1492" s="16"/>
      <c r="AY1492" s="16"/>
      <c r="AZ1492" s="28"/>
      <c r="BA1492" s="28"/>
      <c r="BB1492" s="28"/>
      <c r="BC1492" s="28"/>
      <c r="BD1492" s="28"/>
      <c r="BE1492" s="28"/>
      <c r="BF1492" s="28"/>
      <c r="BG1492" s="28"/>
      <c r="BH1492" s="28"/>
      <c r="BI1492" s="28"/>
      <c r="BJ1492" s="28"/>
      <c r="BK1492" s="28"/>
      <c r="BL1492" s="28"/>
      <c r="BM1492" s="28"/>
    </row>
    <row r="1493" spans="5:65" ht="15"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  <c r="AA1493" s="16"/>
      <c r="AB1493" s="16"/>
      <c r="AC1493" s="16"/>
      <c r="AD1493" s="16"/>
      <c r="AE1493" s="16"/>
      <c r="AF1493" s="16"/>
      <c r="AG1493" s="16"/>
      <c r="AH1493" s="16"/>
      <c r="AI1493" s="16"/>
      <c r="AJ1493" s="16"/>
      <c r="AK1493" s="16"/>
      <c r="AL1493" s="16"/>
      <c r="AM1493" s="16"/>
      <c r="AN1493" s="16"/>
      <c r="AO1493" s="16"/>
      <c r="AP1493" s="16"/>
      <c r="AQ1493" s="16"/>
      <c r="AR1493" s="16"/>
      <c r="AS1493" s="16"/>
      <c r="AT1493" s="16"/>
      <c r="AU1493" s="16"/>
      <c r="AV1493" s="16"/>
      <c r="AW1493" s="16"/>
      <c r="AX1493" s="16"/>
      <c r="AY1493" s="16"/>
      <c r="AZ1493" s="28"/>
      <c r="BA1493" s="28"/>
      <c r="BB1493" s="28"/>
      <c r="BC1493" s="28"/>
      <c r="BD1493" s="28"/>
      <c r="BE1493" s="28"/>
      <c r="BF1493" s="28"/>
      <c r="BG1493" s="28"/>
      <c r="BH1493" s="28"/>
      <c r="BI1493" s="28"/>
      <c r="BJ1493" s="28"/>
      <c r="BK1493" s="28"/>
      <c r="BL1493" s="28"/>
      <c r="BM1493" s="28"/>
    </row>
    <row r="1494" spans="5:65" ht="15"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  <c r="X1494" s="16"/>
      <c r="Y1494" s="16"/>
      <c r="Z1494" s="16"/>
      <c r="AA1494" s="16"/>
      <c r="AB1494" s="16"/>
      <c r="AC1494" s="16"/>
      <c r="AD1494" s="16"/>
      <c r="AE1494" s="16"/>
      <c r="AF1494" s="16"/>
      <c r="AG1494" s="16"/>
      <c r="AH1494" s="16"/>
      <c r="AI1494" s="16"/>
      <c r="AJ1494" s="16"/>
      <c r="AK1494" s="16"/>
      <c r="AL1494" s="16"/>
      <c r="AM1494" s="16"/>
      <c r="AN1494" s="16"/>
      <c r="AO1494" s="16"/>
      <c r="AP1494" s="16"/>
      <c r="AQ1494" s="16"/>
      <c r="AR1494" s="16"/>
      <c r="AS1494" s="16"/>
      <c r="AT1494" s="16"/>
      <c r="AU1494" s="16"/>
      <c r="AV1494" s="16"/>
      <c r="AW1494" s="16"/>
      <c r="AX1494" s="16"/>
      <c r="AY1494" s="16"/>
      <c r="AZ1494" s="28"/>
      <c r="BA1494" s="28"/>
      <c r="BB1494" s="28"/>
      <c r="BC1494" s="28"/>
      <c r="BD1494" s="28"/>
      <c r="BE1494" s="28"/>
      <c r="BF1494" s="28"/>
      <c r="BG1494" s="28"/>
      <c r="BH1494" s="28"/>
      <c r="BI1494" s="28"/>
      <c r="BJ1494" s="28"/>
      <c r="BK1494" s="28"/>
      <c r="BL1494" s="28"/>
      <c r="BM1494" s="28"/>
    </row>
    <row r="1495" spans="5:65" ht="15"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  <c r="X1495" s="16"/>
      <c r="Y1495" s="16"/>
      <c r="Z1495" s="16"/>
      <c r="AA1495" s="16"/>
      <c r="AB1495" s="16"/>
      <c r="AC1495" s="16"/>
      <c r="AD1495" s="16"/>
      <c r="AE1495" s="16"/>
      <c r="AF1495" s="16"/>
      <c r="AG1495" s="16"/>
      <c r="AH1495" s="16"/>
      <c r="AI1495" s="16"/>
      <c r="AJ1495" s="16"/>
      <c r="AK1495" s="16"/>
      <c r="AL1495" s="16"/>
      <c r="AM1495" s="16"/>
      <c r="AN1495" s="16"/>
      <c r="AO1495" s="16"/>
      <c r="AP1495" s="16"/>
      <c r="AQ1495" s="16"/>
      <c r="AR1495" s="16"/>
      <c r="AS1495" s="16"/>
      <c r="AT1495" s="16"/>
      <c r="AU1495" s="16"/>
      <c r="AV1495" s="16"/>
      <c r="AW1495" s="16"/>
      <c r="AX1495" s="16"/>
      <c r="AY1495" s="16"/>
      <c r="AZ1495" s="28"/>
      <c r="BA1495" s="28"/>
      <c r="BB1495" s="28"/>
      <c r="BC1495" s="28"/>
      <c r="BD1495" s="28"/>
      <c r="BE1495" s="28"/>
      <c r="BF1495" s="28"/>
      <c r="BG1495" s="28"/>
      <c r="BH1495" s="28"/>
      <c r="BI1495" s="28"/>
      <c r="BJ1495" s="28"/>
      <c r="BK1495" s="28"/>
      <c r="BL1495" s="28"/>
      <c r="BM1495" s="28"/>
    </row>
    <row r="1496" spans="5:65" ht="15"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16"/>
      <c r="AB1496" s="16"/>
      <c r="AC1496" s="16"/>
      <c r="AD1496" s="16"/>
      <c r="AE1496" s="16"/>
      <c r="AF1496" s="16"/>
      <c r="AG1496" s="16"/>
      <c r="AH1496" s="16"/>
      <c r="AI1496" s="16"/>
      <c r="AJ1496" s="16"/>
      <c r="AK1496" s="16"/>
      <c r="AL1496" s="16"/>
      <c r="AM1496" s="16"/>
      <c r="AN1496" s="16"/>
      <c r="AO1496" s="16"/>
      <c r="AP1496" s="16"/>
      <c r="AQ1496" s="16"/>
      <c r="AR1496" s="16"/>
      <c r="AS1496" s="16"/>
      <c r="AT1496" s="16"/>
      <c r="AU1496" s="16"/>
      <c r="AV1496" s="16"/>
      <c r="AW1496" s="16"/>
      <c r="AX1496" s="16"/>
      <c r="AY1496" s="16"/>
      <c r="AZ1496" s="28"/>
      <c r="BA1496" s="28"/>
      <c r="BB1496" s="28"/>
      <c r="BC1496" s="28"/>
      <c r="BD1496" s="28"/>
      <c r="BE1496" s="28"/>
      <c r="BF1496" s="28"/>
      <c r="BG1496" s="28"/>
      <c r="BH1496" s="28"/>
      <c r="BI1496" s="28"/>
      <c r="BJ1496" s="28"/>
      <c r="BK1496" s="28"/>
      <c r="BL1496" s="28"/>
      <c r="BM1496" s="28"/>
    </row>
    <row r="1497" spans="5:65" ht="15"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  <c r="AA1497" s="16"/>
      <c r="AB1497" s="16"/>
      <c r="AC1497" s="16"/>
      <c r="AD1497" s="16"/>
      <c r="AE1497" s="16"/>
      <c r="AF1497" s="16"/>
      <c r="AG1497" s="16"/>
      <c r="AH1497" s="16"/>
      <c r="AI1497" s="16"/>
      <c r="AJ1497" s="16"/>
      <c r="AK1497" s="16"/>
      <c r="AL1497" s="16"/>
      <c r="AM1497" s="16"/>
      <c r="AN1497" s="16"/>
      <c r="AO1497" s="16"/>
      <c r="AP1497" s="16"/>
      <c r="AQ1497" s="16"/>
      <c r="AR1497" s="16"/>
      <c r="AS1497" s="16"/>
      <c r="AT1497" s="16"/>
      <c r="AU1497" s="16"/>
      <c r="AV1497" s="16"/>
      <c r="AW1497" s="16"/>
      <c r="AX1497" s="16"/>
      <c r="AY1497" s="16"/>
      <c r="AZ1497" s="28"/>
      <c r="BA1497" s="28"/>
      <c r="BB1497" s="28"/>
      <c r="BC1497" s="28"/>
      <c r="BD1497" s="28"/>
      <c r="BE1497" s="28"/>
      <c r="BF1497" s="28"/>
      <c r="BG1497" s="28"/>
      <c r="BH1497" s="28"/>
      <c r="BI1497" s="28"/>
      <c r="BJ1497" s="28"/>
      <c r="BK1497" s="28"/>
      <c r="BL1497" s="28"/>
      <c r="BM1497" s="28"/>
    </row>
    <row r="1498" spans="5:65" ht="15"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6"/>
      <c r="AA1498" s="16"/>
      <c r="AB1498" s="16"/>
      <c r="AC1498" s="16"/>
      <c r="AD1498" s="16"/>
      <c r="AE1498" s="16"/>
      <c r="AF1498" s="16"/>
      <c r="AG1498" s="16"/>
      <c r="AH1498" s="16"/>
      <c r="AI1498" s="16"/>
      <c r="AJ1498" s="16"/>
      <c r="AK1498" s="16"/>
      <c r="AL1498" s="16"/>
      <c r="AM1498" s="16"/>
      <c r="AN1498" s="16"/>
      <c r="AO1498" s="16"/>
      <c r="AP1498" s="16"/>
      <c r="AQ1498" s="16"/>
      <c r="AR1498" s="16"/>
      <c r="AS1498" s="16"/>
      <c r="AT1498" s="16"/>
      <c r="AU1498" s="16"/>
      <c r="AV1498" s="16"/>
      <c r="AW1498" s="16"/>
      <c r="AX1498" s="16"/>
      <c r="AY1498" s="16"/>
      <c r="AZ1498" s="28"/>
      <c r="BA1498" s="28"/>
      <c r="BB1498" s="28"/>
      <c r="BC1498" s="28"/>
      <c r="BD1498" s="28"/>
      <c r="BE1498" s="28"/>
      <c r="BF1498" s="28"/>
      <c r="BG1498" s="28"/>
      <c r="BH1498" s="28"/>
      <c r="BI1498" s="28"/>
      <c r="BJ1498" s="28"/>
      <c r="BK1498" s="28"/>
      <c r="BL1498" s="28"/>
      <c r="BM1498" s="28"/>
    </row>
    <row r="1499" spans="5:65" ht="15"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  <c r="AA1499" s="16"/>
      <c r="AB1499" s="16"/>
      <c r="AC1499" s="16"/>
      <c r="AD1499" s="16"/>
      <c r="AE1499" s="16"/>
      <c r="AF1499" s="16"/>
      <c r="AG1499" s="16"/>
      <c r="AH1499" s="16"/>
      <c r="AI1499" s="16"/>
      <c r="AJ1499" s="16"/>
      <c r="AK1499" s="16"/>
      <c r="AL1499" s="16"/>
      <c r="AM1499" s="16"/>
      <c r="AN1499" s="16"/>
      <c r="AO1499" s="16"/>
      <c r="AP1499" s="16"/>
      <c r="AQ1499" s="16"/>
      <c r="AR1499" s="16"/>
      <c r="AS1499" s="16"/>
      <c r="AT1499" s="16"/>
      <c r="AU1499" s="16"/>
      <c r="AV1499" s="16"/>
      <c r="AW1499" s="16"/>
      <c r="AX1499" s="16"/>
      <c r="AY1499" s="16"/>
      <c r="AZ1499" s="28"/>
      <c r="BA1499" s="28"/>
      <c r="BB1499" s="28"/>
      <c r="BC1499" s="28"/>
      <c r="BD1499" s="28"/>
      <c r="BE1499" s="28"/>
      <c r="BF1499" s="28"/>
      <c r="BG1499" s="28"/>
      <c r="BH1499" s="28"/>
      <c r="BI1499" s="28"/>
      <c r="BJ1499" s="28"/>
      <c r="BK1499" s="28"/>
      <c r="BL1499" s="28"/>
      <c r="BM1499" s="28"/>
    </row>
    <row r="1500" spans="5:65" ht="15"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  <c r="AA1500" s="16"/>
      <c r="AB1500" s="16"/>
      <c r="AC1500" s="16"/>
      <c r="AD1500" s="16"/>
      <c r="AE1500" s="16"/>
      <c r="AF1500" s="16"/>
      <c r="AG1500" s="16"/>
      <c r="AH1500" s="16"/>
      <c r="AI1500" s="16"/>
      <c r="AJ1500" s="16"/>
      <c r="AK1500" s="16"/>
      <c r="AL1500" s="16"/>
      <c r="AM1500" s="16"/>
      <c r="AN1500" s="16"/>
      <c r="AO1500" s="16"/>
      <c r="AP1500" s="16"/>
      <c r="AQ1500" s="16"/>
      <c r="AR1500" s="16"/>
      <c r="AS1500" s="16"/>
      <c r="AT1500" s="16"/>
      <c r="AU1500" s="16"/>
      <c r="AV1500" s="16"/>
      <c r="AW1500" s="16"/>
      <c r="AX1500" s="16"/>
      <c r="AY1500" s="16"/>
      <c r="AZ1500" s="28"/>
      <c r="BA1500" s="28"/>
      <c r="BB1500" s="28"/>
      <c r="BC1500" s="28"/>
      <c r="BD1500" s="28"/>
      <c r="BE1500" s="28"/>
      <c r="BF1500" s="28"/>
      <c r="BG1500" s="28"/>
      <c r="BH1500" s="28"/>
      <c r="BI1500" s="28"/>
      <c r="BJ1500" s="28"/>
      <c r="BK1500" s="28"/>
      <c r="BL1500" s="28"/>
      <c r="BM1500" s="28"/>
    </row>
    <row r="1501" spans="5:65" ht="15"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  <c r="AA1501" s="16"/>
      <c r="AB1501" s="16"/>
      <c r="AC1501" s="16"/>
      <c r="AD1501" s="16"/>
      <c r="AE1501" s="16"/>
      <c r="AF1501" s="16"/>
      <c r="AG1501" s="16"/>
      <c r="AH1501" s="16"/>
      <c r="AI1501" s="16"/>
      <c r="AJ1501" s="16"/>
      <c r="AK1501" s="16"/>
      <c r="AL1501" s="16"/>
      <c r="AM1501" s="16"/>
      <c r="AN1501" s="16"/>
      <c r="AO1501" s="16"/>
      <c r="AP1501" s="16"/>
      <c r="AQ1501" s="16"/>
      <c r="AR1501" s="16"/>
      <c r="AS1501" s="16"/>
      <c r="AT1501" s="16"/>
      <c r="AU1501" s="16"/>
      <c r="AV1501" s="16"/>
      <c r="AW1501" s="16"/>
      <c r="AX1501" s="16"/>
      <c r="AY1501" s="16"/>
      <c r="AZ1501" s="28"/>
      <c r="BA1501" s="28"/>
      <c r="BB1501" s="28"/>
      <c r="BC1501" s="28"/>
      <c r="BD1501" s="28"/>
      <c r="BE1501" s="28"/>
      <c r="BF1501" s="28"/>
      <c r="BG1501" s="28"/>
      <c r="BH1501" s="28"/>
      <c r="BI1501" s="28"/>
      <c r="BJ1501" s="28"/>
      <c r="BK1501" s="28"/>
      <c r="BL1501" s="28"/>
      <c r="BM1501" s="28"/>
    </row>
    <row r="1502" spans="5:65" ht="15"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  <c r="Z1502" s="16"/>
      <c r="AA1502" s="16"/>
      <c r="AB1502" s="16"/>
      <c r="AC1502" s="16"/>
      <c r="AD1502" s="16"/>
      <c r="AE1502" s="16"/>
      <c r="AF1502" s="16"/>
      <c r="AG1502" s="16"/>
      <c r="AH1502" s="16"/>
      <c r="AI1502" s="16"/>
      <c r="AJ1502" s="16"/>
      <c r="AK1502" s="16"/>
      <c r="AL1502" s="16"/>
      <c r="AM1502" s="16"/>
      <c r="AN1502" s="16"/>
      <c r="AO1502" s="16"/>
      <c r="AP1502" s="16"/>
      <c r="AQ1502" s="16"/>
      <c r="AR1502" s="16"/>
      <c r="AS1502" s="16"/>
      <c r="AT1502" s="16"/>
      <c r="AU1502" s="16"/>
      <c r="AV1502" s="16"/>
      <c r="AW1502" s="16"/>
      <c r="AX1502" s="16"/>
      <c r="AY1502" s="16"/>
      <c r="AZ1502" s="28"/>
      <c r="BA1502" s="28"/>
      <c r="BB1502" s="28"/>
      <c r="BC1502" s="28"/>
      <c r="BD1502" s="28"/>
      <c r="BE1502" s="28"/>
      <c r="BF1502" s="28"/>
      <c r="BG1502" s="28"/>
      <c r="BH1502" s="28"/>
      <c r="BI1502" s="28"/>
      <c r="BJ1502" s="28"/>
      <c r="BK1502" s="28"/>
      <c r="BL1502" s="28"/>
      <c r="BM1502" s="28"/>
    </row>
    <row r="1503" spans="5:65" ht="15"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  <c r="AA1503" s="16"/>
      <c r="AB1503" s="16"/>
      <c r="AC1503" s="16"/>
      <c r="AD1503" s="16"/>
      <c r="AE1503" s="16"/>
      <c r="AF1503" s="16"/>
      <c r="AG1503" s="16"/>
      <c r="AH1503" s="16"/>
      <c r="AI1503" s="16"/>
      <c r="AJ1503" s="16"/>
      <c r="AK1503" s="16"/>
      <c r="AL1503" s="16"/>
      <c r="AM1503" s="16"/>
      <c r="AN1503" s="16"/>
      <c r="AO1503" s="16"/>
      <c r="AP1503" s="16"/>
      <c r="AQ1503" s="16"/>
      <c r="AR1503" s="16"/>
      <c r="AS1503" s="16"/>
      <c r="AT1503" s="16"/>
      <c r="AU1503" s="16"/>
      <c r="AV1503" s="16"/>
      <c r="AW1503" s="16"/>
      <c r="AX1503" s="16"/>
      <c r="AY1503" s="16"/>
      <c r="AZ1503" s="28"/>
      <c r="BA1503" s="28"/>
      <c r="BB1503" s="28"/>
      <c r="BC1503" s="28"/>
      <c r="BD1503" s="28"/>
      <c r="BE1503" s="28"/>
      <c r="BF1503" s="28"/>
      <c r="BG1503" s="28"/>
      <c r="BH1503" s="28"/>
      <c r="BI1503" s="28"/>
      <c r="BJ1503" s="28"/>
      <c r="BK1503" s="28"/>
      <c r="BL1503" s="28"/>
      <c r="BM1503" s="28"/>
    </row>
    <row r="1504" spans="5:65" ht="15"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  <c r="AA1504" s="16"/>
      <c r="AB1504" s="16"/>
      <c r="AC1504" s="16"/>
      <c r="AD1504" s="16"/>
      <c r="AE1504" s="16"/>
      <c r="AF1504" s="16"/>
      <c r="AG1504" s="16"/>
      <c r="AH1504" s="16"/>
      <c r="AI1504" s="16"/>
      <c r="AJ1504" s="16"/>
      <c r="AK1504" s="16"/>
      <c r="AL1504" s="16"/>
      <c r="AM1504" s="16"/>
      <c r="AN1504" s="16"/>
      <c r="AO1504" s="16"/>
      <c r="AP1504" s="16"/>
      <c r="AQ1504" s="16"/>
      <c r="AR1504" s="16"/>
      <c r="AS1504" s="16"/>
      <c r="AT1504" s="16"/>
      <c r="AU1504" s="16"/>
      <c r="AV1504" s="16"/>
      <c r="AW1504" s="16"/>
      <c r="AX1504" s="16"/>
      <c r="AY1504" s="16"/>
      <c r="AZ1504" s="28"/>
      <c r="BA1504" s="28"/>
      <c r="BB1504" s="28"/>
      <c r="BC1504" s="28"/>
      <c r="BD1504" s="28"/>
      <c r="BE1504" s="28"/>
      <c r="BF1504" s="28"/>
      <c r="BG1504" s="28"/>
      <c r="BH1504" s="28"/>
      <c r="BI1504" s="28"/>
      <c r="BJ1504" s="28"/>
      <c r="BK1504" s="28"/>
      <c r="BL1504" s="28"/>
      <c r="BM1504" s="28"/>
    </row>
    <row r="1505" spans="5:65" ht="15"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  <c r="AA1505" s="16"/>
      <c r="AB1505" s="16"/>
      <c r="AC1505" s="16"/>
      <c r="AD1505" s="16"/>
      <c r="AE1505" s="16"/>
      <c r="AF1505" s="16"/>
      <c r="AG1505" s="16"/>
      <c r="AH1505" s="16"/>
      <c r="AI1505" s="16"/>
      <c r="AJ1505" s="16"/>
      <c r="AK1505" s="16"/>
      <c r="AL1505" s="16"/>
      <c r="AM1505" s="16"/>
      <c r="AN1505" s="16"/>
      <c r="AO1505" s="16"/>
      <c r="AP1505" s="16"/>
      <c r="AQ1505" s="16"/>
      <c r="AR1505" s="16"/>
      <c r="AS1505" s="16"/>
      <c r="AT1505" s="16"/>
      <c r="AU1505" s="16"/>
      <c r="AV1505" s="16"/>
      <c r="AW1505" s="16"/>
      <c r="AX1505" s="16"/>
      <c r="AY1505" s="16"/>
      <c r="AZ1505" s="28"/>
      <c r="BA1505" s="28"/>
      <c r="BB1505" s="28"/>
      <c r="BC1505" s="28"/>
      <c r="BD1505" s="28"/>
      <c r="BE1505" s="28"/>
      <c r="BF1505" s="28"/>
      <c r="BG1505" s="28"/>
      <c r="BH1505" s="28"/>
      <c r="BI1505" s="28"/>
      <c r="BJ1505" s="28"/>
      <c r="BK1505" s="28"/>
      <c r="BL1505" s="28"/>
      <c r="BM1505" s="28"/>
    </row>
    <row r="1506" spans="5:65" ht="15"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16"/>
      <c r="Y1506" s="16"/>
      <c r="Z1506" s="16"/>
      <c r="AA1506" s="16"/>
      <c r="AB1506" s="16"/>
      <c r="AC1506" s="16"/>
      <c r="AD1506" s="16"/>
      <c r="AE1506" s="16"/>
      <c r="AF1506" s="16"/>
      <c r="AG1506" s="16"/>
      <c r="AH1506" s="16"/>
      <c r="AI1506" s="16"/>
      <c r="AJ1506" s="16"/>
      <c r="AK1506" s="16"/>
      <c r="AL1506" s="16"/>
      <c r="AM1506" s="16"/>
      <c r="AN1506" s="16"/>
      <c r="AO1506" s="16"/>
      <c r="AP1506" s="16"/>
      <c r="AQ1506" s="16"/>
      <c r="AR1506" s="16"/>
      <c r="AS1506" s="16"/>
      <c r="AT1506" s="16"/>
      <c r="AU1506" s="16"/>
      <c r="AV1506" s="16"/>
      <c r="AW1506" s="16"/>
      <c r="AX1506" s="16"/>
      <c r="AY1506" s="16"/>
      <c r="AZ1506" s="28"/>
      <c r="BA1506" s="28"/>
      <c r="BB1506" s="28"/>
      <c r="BC1506" s="28"/>
      <c r="BD1506" s="28"/>
      <c r="BE1506" s="28"/>
      <c r="BF1506" s="28"/>
      <c r="BG1506" s="28"/>
      <c r="BH1506" s="28"/>
      <c r="BI1506" s="28"/>
      <c r="BJ1506" s="28"/>
      <c r="BK1506" s="28"/>
      <c r="BL1506" s="28"/>
      <c r="BM1506" s="28"/>
    </row>
    <row r="1507" spans="5:65" ht="15"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  <c r="AA1507" s="16"/>
      <c r="AB1507" s="16"/>
      <c r="AC1507" s="16"/>
      <c r="AD1507" s="16"/>
      <c r="AE1507" s="16"/>
      <c r="AF1507" s="16"/>
      <c r="AG1507" s="16"/>
      <c r="AH1507" s="16"/>
      <c r="AI1507" s="16"/>
      <c r="AJ1507" s="16"/>
      <c r="AK1507" s="16"/>
      <c r="AL1507" s="16"/>
      <c r="AM1507" s="16"/>
      <c r="AN1507" s="16"/>
      <c r="AO1507" s="16"/>
      <c r="AP1507" s="16"/>
      <c r="AQ1507" s="16"/>
      <c r="AR1507" s="16"/>
      <c r="AS1507" s="16"/>
      <c r="AT1507" s="16"/>
      <c r="AU1507" s="16"/>
      <c r="AV1507" s="16"/>
      <c r="AW1507" s="16"/>
      <c r="AX1507" s="16"/>
      <c r="AY1507" s="16"/>
      <c r="AZ1507" s="28"/>
      <c r="BA1507" s="28"/>
      <c r="BB1507" s="28"/>
      <c r="BC1507" s="28"/>
      <c r="BD1507" s="28"/>
      <c r="BE1507" s="28"/>
      <c r="BF1507" s="28"/>
      <c r="BG1507" s="28"/>
      <c r="BH1507" s="28"/>
      <c r="BI1507" s="28"/>
      <c r="BJ1507" s="28"/>
      <c r="BK1507" s="28"/>
      <c r="BL1507" s="28"/>
      <c r="BM1507" s="28"/>
    </row>
    <row r="1508" spans="5:65" ht="15"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16"/>
      <c r="AB1508" s="16"/>
      <c r="AC1508" s="16"/>
      <c r="AD1508" s="16"/>
      <c r="AE1508" s="16"/>
      <c r="AF1508" s="16"/>
      <c r="AG1508" s="16"/>
      <c r="AH1508" s="16"/>
      <c r="AI1508" s="16"/>
      <c r="AJ1508" s="16"/>
      <c r="AK1508" s="16"/>
      <c r="AL1508" s="16"/>
      <c r="AM1508" s="16"/>
      <c r="AN1508" s="16"/>
      <c r="AO1508" s="16"/>
      <c r="AP1508" s="16"/>
      <c r="AQ1508" s="16"/>
      <c r="AR1508" s="16"/>
      <c r="AS1508" s="16"/>
      <c r="AT1508" s="16"/>
      <c r="AU1508" s="16"/>
      <c r="AV1508" s="16"/>
      <c r="AW1508" s="16"/>
      <c r="AX1508" s="16"/>
      <c r="AY1508" s="16"/>
      <c r="AZ1508" s="28"/>
      <c r="BA1508" s="28"/>
      <c r="BB1508" s="28"/>
      <c r="BC1508" s="28"/>
      <c r="BD1508" s="28"/>
      <c r="BE1508" s="28"/>
      <c r="BF1508" s="28"/>
      <c r="BG1508" s="28"/>
      <c r="BH1508" s="28"/>
      <c r="BI1508" s="28"/>
      <c r="BJ1508" s="28"/>
      <c r="BK1508" s="28"/>
      <c r="BL1508" s="28"/>
      <c r="BM1508" s="28"/>
    </row>
    <row r="1509" spans="5:65" ht="15"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  <c r="AA1509" s="16"/>
      <c r="AB1509" s="16"/>
      <c r="AC1509" s="16"/>
      <c r="AD1509" s="16"/>
      <c r="AE1509" s="16"/>
      <c r="AF1509" s="16"/>
      <c r="AG1509" s="16"/>
      <c r="AH1509" s="16"/>
      <c r="AI1509" s="16"/>
      <c r="AJ1509" s="16"/>
      <c r="AK1509" s="16"/>
      <c r="AL1509" s="16"/>
      <c r="AM1509" s="16"/>
      <c r="AN1509" s="16"/>
      <c r="AO1509" s="16"/>
      <c r="AP1509" s="16"/>
      <c r="AQ1509" s="16"/>
      <c r="AR1509" s="16"/>
      <c r="AS1509" s="16"/>
      <c r="AT1509" s="16"/>
      <c r="AU1509" s="16"/>
      <c r="AV1509" s="16"/>
      <c r="AW1509" s="16"/>
      <c r="AX1509" s="16"/>
      <c r="AY1509" s="16"/>
      <c r="AZ1509" s="28"/>
      <c r="BA1509" s="28"/>
      <c r="BB1509" s="28"/>
      <c r="BC1509" s="28"/>
      <c r="BD1509" s="28"/>
      <c r="BE1509" s="28"/>
      <c r="BF1509" s="28"/>
      <c r="BG1509" s="28"/>
      <c r="BH1509" s="28"/>
      <c r="BI1509" s="28"/>
      <c r="BJ1509" s="28"/>
      <c r="BK1509" s="28"/>
      <c r="BL1509" s="28"/>
      <c r="BM1509" s="28"/>
    </row>
    <row r="1510" spans="5:65" ht="15"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6"/>
      <c r="AA1510" s="16"/>
      <c r="AB1510" s="16"/>
      <c r="AC1510" s="16"/>
      <c r="AD1510" s="16"/>
      <c r="AE1510" s="16"/>
      <c r="AF1510" s="16"/>
      <c r="AG1510" s="16"/>
      <c r="AH1510" s="16"/>
      <c r="AI1510" s="16"/>
      <c r="AJ1510" s="16"/>
      <c r="AK1510" s="16"/>
      <c r="AL1510" s="16"/>
      <c r="AM1510" s="16"/>
      <c r="AN1510" s="16"/>
      <c r="AO1510" s="16"/>
      <c r="AP1510" s="16"/>
      <c r="AQ1510" s="16"/>
      <c r="AR1510" s="16"/>
      <c r="AS1510" s="16"/>
      <c r="AT1510" s="16"/>
      <c r="AU1510" s="16"/>
      <c r="AV1510" s="16"/>
      <c r="AW1510" s="16"/>
      <c r="AX1510" s="16"/>
      <c r="AY1510" s="16"/>
      <c r="AZ1510" s="28"/>
      <c r="BA1510" s="28"/>
      <c r="BB1510" s="28"/>
      <c r="BC1510" s="28"/>
      <c r="BD1510" s="28"/>
      <c r="BE1510" s="28"/>
      <c r="BF1510" s="28"/>
      <c r="BG1510" s="28"/>
      <c r="BH1510" s="28"/>
      <c r="BI1510" s="28"/>
      <c r="BJ1510" s="28"/>
      <c r="BK1510" s="28"/>
      <c r="BL1510" s="28"/>
      <c r="BM1510" s="28"/>
    </row>
    <row r="1511" spans="5:65" ht="15"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  <c r="AA1511" s="16"/>
      <c r="AB1511" s="16"/>
      <c r="AC1511" s="16"/>
      <c r="AD1511" s="16"/>
      <c r="AE1511" s="16"/>
      <c r="AF1511" s="16"/>
      <c r="AG1511" s="16"/>
      <c r="AH1511" s="16"/>
      <c r="AI1511" s="16"/>
      <c r="AJ1511" s="16"/>
      <c r="AK1511" s="16"/>
      <c r="AL1511" s="16"/>
      <c r="AM1511" s="16"/>
      <c r="AN1511" s="16"/>
      <c r="AO1511" s="16"/>
      <c r="AP1511" s="16"/>
      <c r="AQ1511" s="16"/>
      <c r="AR1511" s="16"/>
      <c r="AS1511" s="16"/>
      <c r="AT1511" s="16"/>
      <c r="AU1511" s="16"/>
      <c r="AV1511" s="16"/>
      <c r="AW1511" s="16"/>
      <c r="AX1511" s="16"/>
      <c r="AY1511" s="16"/>
      <c r="AZ1511" s="28"/>
      <c r="BA1511" s="28"/>
      <c r="BB1511" s="28"/>
      <c r="BC1511" s="28"/>
      <c r="BD1511" s="28"/>
      <c r="BE1511" s="28"/>
      <c r="BF1511" s="28"/>
      <c r="BG1511" s="28"/>
      <c r="BH1511" s="28"/>
      <c r="BI1511" s="28"/>
      <c r="BJ1511" s="28"/>
      <c r="BK1511" s="28"/>
      <c r="BL1511" s="28"/>
      <c r="BM1511" s="28"/>
    </row>
    <row r="1512" spans="5:65" ht="15"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  <c r="AA1512" s="16"/>
      <c r="AB1512" s="16"/>
      <c r="AC1512" s="16"/>
      <c r="AD1512" s="16"/>
      <c r="AE1512" s="16"/>
      <c r="AF1512" s="16"/>
      <c r="AG1512" s="16"/>
      <c r="AH1512" s="16"/>
      <c r="AI1512" s="16"/>
      <c r="AJ1512" s="16"/>
      <c r="AK1512" s="16"/>
      <c r="AL1512" s="16"/>
      <c r="AM1512" s="16"/>
      <c r="AN1512" s="16"/>
      <c r="AO1512" s="16"/>
      <c r="AP1512" s="16"/>
      <c r="AQ1512" s="16"/>
      <c r="AR1512" s="16"/>
      <c r="AS1512" s="16"/>
      <c r="AT1512" s="16"/>
      <c r="AU1512" s="16"/>
      <c r="AV1512" s="16"/>
      <c r="AW1512" s="16"/>
      <c r="AX1512" s="16"/>
      <c r="AY1512" s="16"/>
      <c r="AZ1512" s="28"/>
      <c r="BA1512" s="28"/>
      <c r="BB1512" s="28"/>
      <c r="BC1512" s="28"/>
      <c r="BD1512" s="28"/>
      <c r="BE1512" s="28"/>
      <c r="BF1512" s="28"/>
      <c r="BG1512" s="28"/>
      <c r="BH1512" s="28"/>
      <c r="BI1512" s="28"/>
      <c r="BJ1512" s="28"/>
      <c r="BK1512" s="28"/>
      <c r="BL1512" s="28"/>
      <c r="BM1512" s="28"/>
    </row>
    <row r="1513" spans="5:65" ht="15"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  <c r="AA1513" s="16"/>
      <c r="AB1513" s="16"/>
      <c r="AC1513" s="16"/>
      <c r="AD1513" s="16"/>
      <c r="AE1513" s="16"/>
      <c r="AF1513" s="16"/>
      <c r="AG1513" s="16"/>
      <c r="AH1513" s="16"/>
      <c r="AI1513" s="16"/>
      <c r="AJ1513" s="16"/>
      <c r="AK1513" s="16"/>
      <c r="AL1513" s="16"/>
      <c r="AM1513" s="16"/>
      <c r="AN1513" s="16"/>
      <c r="AO1513" s="16"/>
      <c r="AP1513" s="16"/>
      <c r="AQ1513" s="16"/>
      <c r="AR1513" s="16"/>
      <c r="AS1513" s="16"/>
      <c r="AT1513" s="16"/>
      <c r="AU1513" s="16"/>
      <c r="AV1513" s="16"/>
      <c r="AW1513" s="16"/>
      <c r="AX1513" s="16"/>
      <c r="AY1513" s="16"/>
      <c r="AZ1513" s="28"/>
      <c r="BA1513" s="28"/>
      <c r="BB1513" s="28"/>
      <c r="BC1513" s="28"/>
      <c r="BD1513" s="28"/>
      <c r="BE1513" s="28"/>
      <c r="BF1513" s="28"/>
      <c r="BG1513" s="28"/>
      <c r="BH1513" s="28"/>
      <c r="BI1513" s="28"/>
      <c r="BJ1513" s="28"/>
      <c r="BK1513" s="28"/>
      <c r="BL1513" s="28"/>
      <c r="BM1513" s="28"/>
    </row>
    <row r="1514" spans="5:65" ht="15"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  <c r="AA1514" s="16"/>
      <c r="AB1514" s="16"/>
      <c r="AC1514" s="16"/>
      <c r="AD1514" s="16"/>
      <c r="AE1514" s="16"/>
      <c r="AF1514" s="16"/>
      <c r="AG1514" s="16"/>
      <c r="AH1514" s="16"/>
      <c r="AI1514" s="16"/>
      <c r="AJ1514" s="16"/>
      <c r="AK1514" s="16"/>
      <c r="AL1514" s="16"/>
      <c r="AM1514" s="16"/>
      <c r="AN1514" s="16"/>
      <c r="AO1514" s="16"/>
      <c r="AP1514" s="16"/>
      <c r="AQ1514" s="16"/>
      <c r="AR1514" s="16"/>
      <c r="AS1514" s="16"/>
      <c r="AT1514" s="16"/>
      <c r="AU1514" s="16"/>
      <c r="AV1514" s="16"/>
      <c r="AW1514" s="16"/>
      <c r="AX1514" s="16"/>
      <c r="AY1514" s="16"/>
      <c r="AZ1514" s="28"/>
      <c r="BA1514" s="28"/>
      <c r="BB1514" s="28"/>
      <c r="BC1514" s="28"/>
      <c r="BD1514" s="28"/>
      <c r="BE1514" s="28"/>
      <c r="BF1514" s="28"/>
      <c r="BG1514" s="28"/>
      <c r="BH1514" s="28"/>
      <c r="BI1514" s="28"/>
      <c r="BJ1514" s="28"/>
      <c r="BK1514" s="28"/>
      <c r="BL1514" s="28"/>
      <c r="BM1514" s="28"/>
    </row>
    <row r="1515" spans="5:65" ht="15"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  <c r="W1515" s="16"/>
      <c r="X1515" s="16"/>
      <c r="Y1515" s="16"/>
      <c r="Z1515" s="16"/>
      <c r="AA1515" s="16"/>
      <c r="AB1515" s="16"/>
      <c r="AC1515" s="16"/>
      <c r="AD1515" s="16"/>
      <c r="AE1515" s="16"/>
      <c r="AF1515" s="16"/>
      <c r="AG1515" s="16"/>
      <c r="AH1515" s="16"/>
      <c r="AI1515" s="16"/>
      <c r="AJ1515" s="16"/>
      <c r="AK1515" s="16"/>
      <c r="AL1515" s="16"/>
      <c r="AM1515" s="16"/>
      <c r="AN1515" s="16"/>
      <c r="AO1515" s="16"/>
      <c r="AP1515" s="16"/>
      <c r="AQ1515" s="16"/>
      <c r="AR1515" s="16"/>
      <c r="AS1515" s="16"/>
      <c r="AT1515" s="16"/>
      <c r="AU1515" s="16"/>
      <c r="AV1515" s="16"/>
      <c r="AW1515" s="16"/>
      <c r="AX1515" s="16"/>
      <c r="AY1515" s="16"/>
      <c r="AZ1515" s="28"/>
      <c r="BA1515" s="28"/>
      <c r="BB1515" s="28"/>
      <c r="BC1515" s="28"/>
      <c r="BD1515" s="28"/>
      <c r="BE1515" s="28"/>
      <c r="BF1515" s="28"/>
      <c r="BG1515" s="28"/>
      <c r="BH1515" s="28"/>
      <c r="BI1515" s="28"/>
      <c r="BJ1515" s="28"/>
      <c r="BK1515" s="28"/>
      <c r="BL1515" s="28"/>
      <c r="BM1515" s="28"/>
    </row>
    <row r="1516" spans="5:65" ht="15"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  <c r="AA1516" s="16"/>
      <c r="AB1516" s="16"/>
      <c r="AC1516" s="16"/>
      <c r="AD1516" s="16"/>
      <c r="AE1516" s="16"/>
      <c r="AF1516" s="16"/>
      <c r="AG1516" s="16"/>
      <c r="AH1516" s="16"/>
      <c r="AI1516" s="16"/>
      <c r="AJ1516" s="16"/>
      <c r="AK1516" s="16"/>
      <c r="AL1516" s="16"/>
      <c r="AM1516" s="16"/>
      <c r="AN1516" s="16"/>
      <c r="AO1516" s="16"/>
      <c r="AP1516" s="16"/>
      <c r="AQ1516" s="16"/>
      <c r="AR1516" s="16"/>
      <c r="AS1516" s="16"/>
      <c r="AT1516" s="16"/>
      <c r="AU1516" s="16"/>
      <c r="AV1516" s="16"/>
      <c r="AW1516" s="16"/>
      <c r="AX1516" s="16"/>
      <c r="AY1516" s="16"/>
      <c r="AZ1516" s="28"/>
      <c r="BA1516" s="28"/>
      <c r="BB1516" s="28"/>
      <c r="BC1516" s="28"/>
      <c r="BD1516" s="28"/>
      <c r="BE1516" s="28"/>
      <c r="BF1516" s="28"/>
      <c r="BG1516" s="28"/>
      <c r="BH1516" s="28"/>
      <c r="BI1516" s="28"/>
      <c r="BJ1516" s="28"/>
      <c r="BK1516" s="28"/>
      <c r="BL1516" s="28"/>
      <c r="BM1516" s="28"/>
    </row>
    <row r="1517" spans="5:65" ht="15"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  <c r="AA1517" s="16"/>
      <c r="AB1517" s="16"/>
      <c r="AC1517" s="16"/>
      <c r="AD1517" s="16"/>
      <c r="AE1517" s="16"/>
      <c r="AF1517" s="16"/>
      <c r="AG1517" s="16"/>
      <c r="AH1517" s="16"/>
      <c r="AI1517" s="16"/>
      <c r="AJ1517" s="16"/>
      <c r="AK1517" s="16"/>
      <c r="AL1517" s="16"/>
      <c r="AM1517" s="16"/>
      <c r="AN1517" s="16"/>
      <c r="AO1517" s="16"/>
      <c r="AP1517" s="16"/>
      <c r="AQ1517" s="16"/>
      <c r="AR1517" s="16"/>
      <c r="AS1517" s="16"/>
      <c r="AT1517" s="16"/>
      <c r="AU1517" s="16"/>
      <c r="AV1517" s="16"/>
      <c r="AW1517" s="16"/>
      <c r="AX1517" s="16"/>
      <c r="AY1517" s="16"/>
      <c r="AZ1517" s="28"/>
      <c r="BA1517" s="28"/>
      <c r="BB1517" s="28"/>
      <c r="BC1517" s="28"/>
      <c r="BD1517" s="28"/>
      <c r="BE1517" s="28"/>
      <c r="BF1517" s="28"/>
      <c r="BG1517" s="28"/>
      <c r="BH1517" s="28"/>
      <c r="BI1517" s="28"/>
      <c r="BJ1517" s="28"/>
      <c r="BK1517" s="28"/>
      <c r="BL1517" s="28"/>
      <c r="BM1517" s="28"/>
    </row>
    <row r="1518" spans="5:65" ht="15"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6"/>
      <c r="AA1518" s="16"/>
      <c r="AB1518" s="16"/>
      <c r="AC1518" s="16"/>
      <c r="AD1518" s="16"/>
      <c r="AE1518" s="16"/>
      <c r="AF1518" s="16"/>
      <c r="AG1518" s="16"/>
      <c r="AH1518" s="16"/>
      <c r="AI1518" s="16"/>
      <c r="AJ1518" s="16"/>
      <c r="AK1518" s="16"/>
      <c r="AL1518" s="16"/>
      <c r="AM1518" s="16"/>
      <c r="AN1518" s="16"/>
      <c r="AO1518" s="16"/>
      <c r="AP1518" s="16"/>
      <c r="AQ1518" s="16"/>
      <c r="AR1518" s="16"/>
      <c r="AS1518" s="16"/>
      <c r="AT1518" s="16"/>
      <c r="AU1518" s="16"/>
      <c r="AV1518" s="16"/>
      <c r="AW1518" s="16"/>
      <c r="AX1518" s="16"/>
      <c r="AY1518" s="16"/>
      <c r="AZ1518" s="28"/>
      <c r="BA1518" s="28"/>
      <c r="BB1518" s="28"/>
      <c r="BC1518" s="28"/>
      <c r="BD1518" s="28"/>
      <c r="BE1518" s="28"/>
      <c r="BF1518" s="28"/>
      <c r="BG1518" s="28"/>
      <c r="BH1518" s="28"/>
      <c r="BI1518" s="28"/>
      <c r="BJ1518" s="28"/>
      <c r="BK1518" s="28"/>
      <c r="BL1518" s="28"/>
      <c r="BM1518" s="28"/>
    </row>
    <row r="1519" spans="5:65" ht="15"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  <c r="Z1519" s="16"/>
      <c r="AA1519" s="16"/>
      <c r="AB1519" s="16"/>
      <c r="AC1519" s="16"/>
      <c r="AD1519" s="16"/>
      <c r="AE1519" s="16"/>
      <c r="AF1519" s="16"/>
      <c r="AG1519" s="16"/>
      <c r="AH1519" s="16"/>
      <c r="AI1519" s="16"/>
      <c r="AJ1519" s="16"/>
      <c r="AK1519" s="16"/>
      <c r="AL1519" s="16"/>
      <c r="AM1519" s="16"/>
      <c r="AN1519" s="16"/>
      <c r="AO1519" s="16"/>
      <c r="AP1519" s="16"/>
      <c r="AQ1519" s="16"/>
      <c r="AR1519" s="16"/>
      <c r="AS1519" s="16"/>
      <c r="AT1519" s="16"/>
      <c r="AU1519" s="16"/>
      <c r="AV1519" s="16"/>
      <c r="AW1519" s="16"/>
      <c r="AX1519" s="16"/>
      <c r="AY1519" s="16"/>
      <c r="AZ1519" s="28"/>
      <c r="BA1519" s="28"/>
      <c r="BB1519" s="28"/>
      <c r="BC1519" s="28"/>
      <c r="BD1519" s="28"/>
      <c r="BE1519" s="28"/>
      <c r="BF1519" s="28"/>
      <c r="BG1519" s="28"/>
      <c r="BH1519" s="28"/>
      <c r="BI1519" s="28"/>
      <c r="BJ1519" s="28"/>
      <c r="BK1519" s="28"/>
      <c r="BL1519" s="28"/>
      <c r="BM1519" s="28"/>
    </row>
    <row r="1520" spans="5:65" ht="15"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  <c r="AA1520" s="16"/>
      <c r="AB1520" s="16"/>
      <c r="AC1520" s="16"/>
      <c r="AD1520" s="16"/>
      <c r="AE1520" s="16"/>
      <c r="AF1520" s="16"/>
      <c r="AG1520" s="16"/>
      <c r="AH1520" s="16"/>
      <c r="AI1520" s="16"/>
      <c r="AJ1520" s="16"/>
      <c r="AK1520" s="16"/>
      <c r="AL1520" s="16"/>
      <c r="AM1520" s="16"/>
      <c r="AN1520" s="16"/>
      <c r="AO1520" s="16"/>
      <c r="AP1520" s="16"/>
      <c r="AQ1520" s="16"/>
      <c r="AR1520" s="16"/>
      <c r="AS1520" s="16"/>
      <c r="AT1520" s="16"/>
      <c r="AU1520" s="16"/>
      <c r="AV1520" s="16"/>
      <c r="AW1520" s="16"/>
      <c r="AX1520" s="16"/>
      <c r="AY1520" s="16"/>
      <c r="AZ1520" s="28"/>
      <c r="BA1520" s="28"/>
      <c r="BB1520" s="28"/>
      <c r="BC1520" s="28"/>
      <c r="BD1520" s="28"/>
      <c r="BE1520" s="28"/>
      <c r="BF1520" s="28"/>
      <c r="BG1520" s="28"/>
      <c r="BH1520" s="28"/>
      <c r="BI1520" s="28"/>
      <c r="BJ1520" s="28"/>
      <c r="BK1520" s="28"/>
      <c r="BL1520" s="28"/>
      <c r="BM1520" s="28"/>
    </row>
    <row r="1521" spans="5:65" ht="15"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  <c r="AA1521" s="16"/>
      <c r="AB1521" s="16"/>
      <c r="AC1521" s="16"/>
      <c r="AD1521" s="16"/>
      <c r="AE1521" s="16"/>
      <c r="AF1521" s="16"/>
      <c r="AG1521" s="16"/>
      <c r="AH1521" s="16"/>
      <c r="AI1521" s="16"/>
      <c r="AJ1521" s="16"/>
      <c r="AK1521" s="16"/>
      <c r="AL1521" s="16"/>
      <c r="AM1521" s="16"/>
      <c r="AN1521" s="16"/>
      <c r="AO1521" s="16"/>
      <c r="AP1521" s="16"/>
      <c r="AQ1521" s="16"/>
      <c r="AR1521" s="16"/>
      <c r="AS1521" s="16"/>
      <c r="AT1521" s="16"/>
      <c r="AU1521" s="16"/>
      <c r="AV1521" s="16"/>
      <c r="AW1521" s="16"/>
      <c r="AX1521" s="16"/>
      <c r="AY1521" s="16"/>
      <c r="AZ1521" s="28"/>
      <c r="BA1521" s="28"/>
      <c r="BB1521" s="28"/>
      <c r="BC1521" s="28"/>
      <c r="BD1521" s="28"/>
      <c r="BE1521" s="28"/>
      <c r="BF1521" s="28"/>
      <c r="BG1521" s="28"/>
      <c r="BH1521" s="28"/>
      <c r="BI1521" s="28"/>
      <c r="BJ1521" s="28"/>
      <c r="BK1521" s="28"/>
      <c r="BL1521" s="28"/>
      <c r="BM1521" s="28"/>
    </row>
    <row r="1522" spans="5:65" ht="15"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16"/>
      <c r="Y1522" s="16"/>
      <c r="Z1522" s="16"/>
      <c r="AA1522" s="16"/>
      <c r="AB1522" s="16"/>
      <c r="AC1522" s="16"/>
      <c r="AD1522" s="16"/>
      <c r="AE1522" s="16"/>
      <c r="AF1522" s="16"/>
      <c r="AG1522" s="16"/>
      <c r="AH1522" s="16"/>
      <c r="AI1522" s="16"/>
      <c r="AJ1522" s="16"/>
      <c r="AK1522" s="16"/>
      <c r="AL1522" s="16"/>
      <c r="AM1522" s="16"/>
      <c r="AN1522" s="16"/>
      <c r="AO1522" s="16"/>
      <c r="AP1522" s="16"/>
      <c r="AQ1522" s="16"/>
      <c r="AR1522" s="16"/>
      <c r="AS1522" s="16"/>
      <c r="AT1522" s="16"/>
      <c r="AU1522" s="16"/>
      <c r="AV1522" s="16"/>
      <c r="AW1522" s="16"/>
      <c r="AX1522" s="16"/>
      <c r="AY1522" s="16"/>
      <c r="AZ1522" s="28"/>
      <c r="BA1522" s="28"/>
      <c r="BB1522" s="28"/>
      <c r="BC1522" s="28"/>
      <c r="BD1522" s="28"/>
      <c r="BE1522" s="28"/>
      <c r="BF1522" s="28"/>
      <c r="BG1522" s="28"/>
      <c r="BH1522" s="28"/>
      <c r="BI1522" s="28"/>
      <c r="BJ1522" s="28"/>
      <c r="BK1522" s="28"/>
      <c r="BL1522" s="28"/>
      <c r="BM1522" s="28"/>
    </row>
    <row r="1523" spans="5:65" ht="15"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/>
      <c r="Y1523" s="16"/>
      <c r="Z1523" s="16"/>
      <c r="AA1523" s="16"/>
      <c r="AB1523" s="16"/>
      <c r="AC1523" s="16"/>
      <c r="AD1523" s="16"/>
      <c r="AE1523" s="16"/>
      <c r="AF1523" s="16"/>
      <c r="AG1523" s="16"/>
      <c r="AH1523" s="16"/>
      <c r="AI1523" s="16"/>
      <c r="AJ1523" s="16"/>
      <c r="AK1523" s="16"/>
      <c r="AL1523" s="16"/>
      <c r="AM1523" s="16"/>
      <c r="AN1523" s="16"/>
      <c r="AO1523" s="16"/>
      <c r="AP1523" s="16"/>
      <c r="AQ1523" s="16"/>
      <c r="AR1523" s="16"/>
      <c r="AS1523" s="16"/>
      <c r="AT1523" s="16"/>
      <c r="AU1523" s="16"/>
      <c r="AV1523" s="16"/>
      <c r="AW1523" s="16"/>
      <c r="AX1523" s="16"/>
      <c r="AY1523" s="16"/>
      <c r="AZ1523" s="28"/>
      <c r="BA1523" s="28"/>
      <c r="BB1523" s="28"/>
      <c r="BC1523" s="28"/>
      <c r="BD1523" s="28"/>
      <c r="BE1523" s="28"/>
      <c r="BF1523" s="28"/>
      <c r="BG1523" s="28"/>
      <c r="BH1523" s="28"/>
      <c r="BI1523" s="28"/>
      <c r="BJ1523" s="28"/>
      <c r="BK1523" s="28"/>
      <c r="BL1523" s="28"/>
      <c r="BM1523" s="28"/>
    </row>
    <row r="1524" spans="5:65" ht="15"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16"/>
      <c r="AB1524" s="16"/>
      <c r="AC1524" s="16"/>
      <c r="AD1524" s="16"/>
      <c r="AE1524" s="16"/>
      <c r="AF1524" s="16"/>
      <c r="AG1524" s="16"/>
      <c r="AH1524" s="16"/>
      <c r="AI1524" s="16"/>
      <c r="AJ1524" s="16"/>
      <c r="AK1524" s="16"/>
      <c r="AL1524" s="16"/>
      <c r="AM1524" s="16"/>
      <c r="AN1524" s="16"/>
      <c r="AO1524" s="16"/>
      <c r="AP1524" s="16"/>
      <c r="AQ1524" s="16"/>
      <c r="AR1524" s="16"/>
      <c r="AS1524" s="16"/>
      <c r="AT1524" s="16"/>
      <c r="AU1524" s="16"/>
      <c r="AV1524" s="16"/>
      <c r="AW1524" s="16"/>
      <c r="AX1524" s="16"/>
      <c r="AY1524" s="16"/>
      <c r="AZ1524" s="28"/>
      <c r="BA1524" s="28"/>
      <c r="BB1524" s="28"/>
      <c r="BC1524" s="28"/>
      <c r="BD1524" s="28"/>
      <c r="BE1524" s="28"/>
      <c r="BF1524" s="28"/>
      <c r="BG1524" s="28"/>
      <c r="BH1524" s="28"/>
      <c r="BI1524" s="28"/>
      <c r="BJ1524" s="28"/>
      <c r="BK1524" s="28"/>
      <c r="BL1524" s="28"/>
      <c r="BM1524" s="28"/>
    </row>
    <row r="1525" spans="5:65" ht="15"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  <c r="AA1525" s="16"/>
      <c r="AB1525" s="16"/>
      <c r="AC1525" s="16"/>
      <c r="AD1525" s="16"/>
      <c r="AE1525" s="16"/>
      <c r="AF1525" s="16"/>
      <c r="AG1525" s="16"/>
      <c r="AH1525" s="16"/>
      <c r="AI1525" s="16"/>
      <c r="AJ1525" s="16"/>
      <c r="AK1525" s="16"/>
      <c r="AL1525" s="16"/>
      <c r="AM1525" s="16"/>
      <c r="AN1525" s="16"/>
      <c r="AO1525" s="16"/>
      <c r="AP1525" s="16"/>
      <c r="AQ1525" s="16"/>
      <c r="AR1525" s="16"/>
      <c r="AS1525" s="16"/>
      <c r="AT1525" s="16"/>
      <c r="AU1525" s="16"/>
      <c r="AV1525" s="16"/>
      <c r="AW1525" s="16"/>
      <c r="AX1525" s="16"/>
      <c r="AY1525" s="16"/>
      <c r="AZ1525" s="28"/>
      <c r="BA1525" s="28"/>
      <c r="BB1525" s="28"/>
      <c r="BC1525" s="28"/>
      <c r="BD1525" s="28"/>
      <c r="BE1525" s="28"/>
      <c r="BF1525" s="28"/>
      <c r="BG1525" s="28"/>
      <c r="BH1525" s="28"/>
      <c r="BI1525" s="28"/>
      <c r="BJ1525" s="28"/>
      <c r="BK1525" s="28"/>
      <c r="BL1525" s="28"/>
      <c r="BM1525" s="28"/>
    </row>
    <row r="1526" spans="5:65" ht="15"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  <c r="AA1526" s="16"/>
      <c r="AB1526" s="16"/>
      <c r="AC1526" s="16"/>
      <c r="AD1526" s="16"/>
      <c r="AE1526" s="16"/>
      <c r="AF1526" s="16"/>
      <c r="AG1526" s="16"/>
      <c r="AH1526" s="16"/>
      <c r="AI1526" s="16"/>
      <c r="AJ1526" s="16"/>
      <c r="AK1526" s="16"/>
      <c r="AL1526" s="16"/>
      <c r="AM1526" s="16"/>
      <c r="AN1526" s="16"/>
      <c r="AO1526" s="16"/>
      <c r="AP1526" s="16"/>
      <c r="AQ1526" s="16"/>
      <c r="AR1526" s="16"/>
      <c r="AS1526" s="16"/>
      <c r="AT1526" s="16"/>
      <c r="AU1526" s="16"/>
      <c r="AV1526" s="16"/>
      <c r="AW1526" s="16"/>
      <c r="AX1526" s="16"/>
      <c r="AY1526" s="16"/>
      <c r="AZ1526" s="28"/>
      <c r="BA1526" s="28"/>
      <c r="BB1526" s="28"/>
      <c r="BC1526" s="28"/>
      <c r="BD1526" s="28"/>
      <c r="BE1526" s="28"/>
      <c r="BF1526" s="28"/>
      <c r="BG1526" s="28"/>
      <c r="BH1526" s="28"/>
      <c r="BI1526" s="28"/>
      <c r="BJ1526" s="28"/>
      <c r="BK1526" s="28"/>
      <c r="BL1526" s="28"/>
      <c r="BM1526" s="28"/>
    </row>
    <row r="1527" spans="5:65" ht="15"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/>
      <c r="Y1527" s="16"/>
      <c r="Z1527" s="16"/>
      <c r="AA1527" s="16"/>
      <c r="AB1527" s="16"/>
      <c r="AC1527" s="16"/>
      <c r="AD1527" s="16"/>
      <c r="AE1527" s="16"/>
      <c r="AF1527" s="16"/>
      <c r="AG1527" s="16"/>
      <c r="AH1527" s="16"/>
      <c r="AI1527" s="16"/>
      <c r="AJ1527" s="16"/>
      <c r="AK1527" s="16"/>
      <c r="AL1527" s="16"/>
      <c r="AM1527" s="16"/>
      <c r="AN1527" s="16"/>
      <c r="AO1527" s="16"/>
      <c r="AP1527" s="16"/>
      <c r="AQ1527" s="16"/>
      <c r="AR1527" s="16"/>
      <c r="AS1527" s="16"/>
      <c r="AT1527" s="16"/>
      <c r="AU1527" s="16"/>
      <c r="AV1527" s="16"/>
      <c r="AW1527" s="16"/>
      <c r="AX1527" s="16"/>
      <c r="AY1527" s="16"/>
      <c r="AZ1527" s="28"/>
      <c r="BA1527" s="28"/>
      <c r="BB1527" s="28"/>
      <c r="BC1527" s="28"/>
      <c r="BD1527" s="28"/>
      <c r="BE1527" s="28"/>
      <c r="BF1527" s="28"/>
      <c r="BG1527" s="28"/>
      <c r="BH1527" s="28"/>
      <c r="BI1527" s="28"/>
      <c r="BJ1527" s="28"/>
      <c r="BK1527" s="28"/>
      <c r="BL1527" s="28"/>
      <c r="BM1527" s="28"/>
    </row>
    <row r="1528" spans="5:65" ht="15"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  <c r="AA1528" s="16"/>
      <c r="AB1528" s="16"/>
      <c r="AC1528" s="16"/>
      <c r="AD1528" s="16"/>
      <c r="AE1528" s="16"/>
      <c r="AF1528" s="16"/>
      <c r="AG1528" s="16"/>
      <c r="AH1528" s="16"/>
      <c r="AI1528" s="16"/>
      <c r="AJ1528" s="16"/>
      <c r="AK1528" s="16"/>
      <c r="AL1528" s="16"/>
      <c r="AM1528" s="16"/>
      <c r="AN1528" s="16"/>
      <c r="AO1528" s="16"/>
      <c r="AP1528" s="16"/>
      <c r="AQ1528" s="16"/>
      <c r="AR1528" s="16"/>
      <c r="AS1528" s="16"/>
      <c r="AT1528" s="16"/>
      <c r="AU1528" s="16"/>
      <c r="AV1528" s="16"/>
      <c r="AW1528" s="16"/>
      <c r="AX1528" s="16"/>
      <c r="AY1528" s="16"/>
      <c r="AZ1528" s="28"/>
      <c r="BA1528" s="28"/>
      <c r="BB1528" s="28"/>
      <c r="BC1528" s="28"/>
      <c r="BD1528" s="28"/>
      <c r="BE1528" s="28"/>
      <c r="BF1528" s="28"/>
      <c r="BG1528" s="28"/>
      <c r="BH1528" s="28"/>
      <c r="BI1528" s="28"/>
      <c r="BJ1528" s="28"/>
      <c r="BK1528" s="28"/>
      <c r="BL1528" s="28"/>
      <c r="BM1528" s="28"/>
    </row>
    <row r="1529" spans="5:65" ht="15"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  <c r="AA1529" s="16"/>
      <c r="AB1529" s="16"/>
      <c r="AC1529" s="16"/>
      <c r="AD1529" s="16"/>
      <c r="AE1529" s="16"/>
      <c r="AF1529" s="16"/>
      <c r="AG1529" s="16"/>
      <c r="AH1529" s="16"/>
      <c r="AI1529" s="16"/>
      <c r="AJ1529" s="16"/>
      <c r="AK1529" s="16"/>
      <c r="AL1529" s="16"/>
      <c r="AM1529" s="16"/>
      <c r="AN1529" s="16"/>
      <c r="AO1529" s="16"/>
      <c r="AP1529" s="16"/>
      <c r="AQ1529" s="16"/>
      <c r="AR1529" s="16"/>
      <c r="AS1529" s="16"/>
      <c r="AT1529" s="16"/>
      <c r="AU1529" s="16"/>
      <c r="AV1529" s="16"/>
      <c r="AW1529" s="16"/>
      <c r="AX1529" s="16"/>
      <c r="AY1529" s="16"/>
      <c r="AZ1529" s="28"/>
      <c r="BA1529" s="28"/>
      <c r="BB1529" s="28"/>
      <c r="BC1529" s="28"/>
      <c r="BD1529" s="28"/>
      <c r="BE1529" s="28"/>
      <c r="BF1529" s="28"/>
      <c r="BG1529" s="28"/>
      <c r="BH1529" s="28"/>
      <c r="BI1529" s="28"/>
      <c r="BJ1529" s="28"/>
      <c r="BK1529" s="28"/>
      <c r="BL1529" s="28"/>
      <c r="BM1529" s="28"/>
    </row>
    <row r="1530" spans="5:65" ht="15"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  <c r="AA1530" s="16"/>
      <c r="AB1530" s="16"/>
      <c r="AC1530" s="16"/>
      <c r="AD1530" s="16"/>
      <c r="AE1530" s="16"/>
      <c r="AF1530" s="16"/>
      <c r="AG1530" s="16"/>
      <c r="AH1530" s="16"/>
      <c r="AI1530" s="16"/>
      <c r="AJ1530" s="16"/>
      <c r="AK1530" s="16"/>
      <c r="AL1530" s="16"/>
      <c r="AM1530" s="16"/>
      <c r="AN1530" s="16"/>
      <c r="AO1530" s="16"/>
      <c r="AP1530" s="16"/>
      <c r="AQ1530" s="16"/>
      <c r="AR1530" s="16"/>
      <c r="AS1530" s="16"/>
      <c r="AT1530" s="16"/>
      <c r="AU1530" s="16"/>
      <c r="AV1530" s="16"/>
      <c r="AW1530" s="16"/>
      <c r="AX1530" s="16"/>
      <c r="AY1530" s="16"/>
      <c r="AZ1530" s="28"/>
      <c r="BA1530" s="28"/>
      <c r="BB1530" s="28"/>
      <c r="BC1530" s="28"/>
      <c r="BD1530" s="28"/>
      <c r="BE1530" s="28"/>
      <c r="BF1530" s="28"/>
      <c r="BG1530" s="28"/>
      <c r="BH1530" s="28"/>
      <c r="BI1530" s="28"/>
      <c r="BJ1530" s="28"/>
      <c r="BK1530" s="28"/>
      <c r="BL1530" s="28"/>
      <c r="BM1530" s="28"/>
    </row>
    <row r="1531" spans="5:65" ht="15"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  <c r="X1531" s="16"/>
      <c r="Y1531" s="16"/>
      <c r="Z1531" s="16"/>
      <c r="AA1531" s="16"/>
      <c r="AB1531" s="16"/>
      <c r="AC1531" s="16"/>
      <c r="AD1531" s="16"/>
      <c r="AE1531" s="16"/>
      <c r="AF1531" s="16"/>
      <c r="AG1531" s="16"/>
      <c r="AH1531" s="16"/>
      <c r="AI1531" s="16"/>
      <c r="AJ1531" s="16"/>
      <c r="AK1531" s="16"/>
      <c r="AL1531" s="16"/>
      <c r="AM1531" s="16"/>
      <c r="AN1531" s="16"/>
      <c r="AO1531" s="16"/>
      <c r="AP1531" s="16"/>
      <c r="AQ1531" s="16"/>
      <c r="AR1531" s="16"/>
      <c r="AS1531" s="16"/>
      <c r="AT1531" s="16"/>
      <c r="AU1531" s="16"/>
      <c r="AV1531" s="16"/>
      <c r="AW1531" s="16"/>
      <c r="AX1531" s="16"/>
      <c r="AY1531" s="16"/>
      <c r="AZ1531" s="28"/>
      <c r="BA1531" s="28"/>
      <c r="BB1531" s="28"/>
      <c r="BC1531" s="28"/>
      <c r="BD1531" s="28"/>
      <c r="BE1531" s="28"/>
      <c r="BF1531" s="28"/>
      <c r="BG1531" s="28"/>
      <c r="BH1531" s="28"/>
      <c r="BI1531" s="28"/>
      <c r="BJ1531" s="28"/>
      <c r="BK1531" s="28"/>
      <c r="BL1531" s="28"/>
      <c r="BM1531" s="28"/>
    </row>
    <row r="1532" spans="5:65" ht="15"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  <c r="AA1532" s="16"/>
      <c r="AB1532" s="16"/>
      <c r="AC1532" s="16"/>
      <c r="AD1532" s="16"/>
      <c r="AE1532" s="16"/>
      <c r="AF1532" s="16"/>
      <c r="AG1532" s="16"/>
      <c r="AH1532" s="16"/>
      <c r="AI1532" s="16"/>
      <c r="AJ1532" s="16"/>
      <c r="AK1532" s="16"/>
      <c r="AL1532" s="16"/>
      <c r="AM1532" s="16"/>
      <c r="AN1532" s="16"/>
      <c r="AO1532" s="16"/>
      <c r="AP1532" s="16"/>
      <c r="AQ1532" s="16"/>
      <c r="AR1532" s="16"/>
      <c r="AS1532" s="16"/>
      <c r="AT1532" s="16"/>
      <c r="AU1532" s="16"/>
      <c r="AV1532" s="16"/>
      <c r="AW1532" s="16"/>
      <c r="AX1532" s="16"/>
      <c r="AY1532" s="16"/>
      <c r="AZ1532" s="28"/>
      <c r="BA1532" s="28"/>
      <c r="BB1532" s="28"/>
      <c r="BC1532" s="28"/>
      <c r="BD1532" s="28"/>
      <c r="BE1532" s="28"/>
      <c r="BF1532" s="28"/>
      <c r="BG1532" s="28"/>
      <c r="BH1532" s="28"/>
      <c r="BI1532" s="28"/>
      <c r="BJ1532" s="28"/>
      <c r="BK1532" s="28"/>
      <c r="BL1532" s="28"/>
      <c r="BM1532" s="28"/>
    </row>
    <row r="1533" spans="5:65" ht="15"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  <c r="AA1533" s="16"/>
      <c r="AB1533" s="16"/>
      <c r="AC1533" s="16"/>
      <c r="AD1533" s="16"/>
      <c r="AE1533" s="16"/>
      <c r="AF1533" s="16"/>
      <c r="AG1533" s="16"/>
      <c r="AH1533" s="16"/>
      <c r="AI1533" s="16"/>
      <c r="AJ1533" s="16"/>
      <c r="AK1533" s="16"/>
      <c r="AL1533" s="16"/>
      <c r="AM1533" s="16"/>
      <c r="AN1533" s="16"/>
      <c r="AO1533" s="16"/>
      <c r="AP1533" s="16"/>
      <c r="AQ1533" s="16"/>
      <c r="AR1533" s="16"/>
      <c r="AS1533" s="16"/>
      <c r="AT1533" s="16"/>
      <c r="AU1533" s="16"/>
      <c r="AV1533" s="16"/>
      <c r="AW1533" s="16"/>
      <c r="AX1533" s="16"/>
      <c r="AY1533" s="16"/>
      <c r="AZ1533" s="28"/>
      <c r="BA1533" s="28"/>
      <c r="BB1533" s="28"/>
      <c r="BC1533" s="28"/>
      <c r="BD1533" s="28"/>
      <c r="BE1533" s="28"/>
      <c r="BF1533" s="28"/>
      <c r="BG1533" s="28"/>
      <c r="BH1533" s="28"/>
      <c r="BI1533" s="28"/>
      <c r="BJ1533" s="28"/>
      <c r="BK1533" s="28"/>
      <c r="BL1533" s="28"/>
      <c r="BM1533" s="28"/>
    </row>
    <row r="1534" spans="5:65" ht="15"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  <c r="AA1534" s="16"/>
      <c r="AB1534" s="16"/>
      <c r="AC1534" s="16"/>
      <c r="AD1534" s="16"/>
      <c r="AE1534" s="16"/>
      <c r="AF1534" s="16"/>
      <c r="AG1534" s="16"/>
      <c r="AH1534" s="16"/>
      <c r="AI1534" s="16"/>
      <c r="AJ1534" s="16"/>
      <c r="AK1534" s="16"/>
      <c r="AL1534" s="16"/>
      <c r="AM1534" s="16"/>
      <c r="AN1534" s="16"/>
      <c r="AO1534" s="16"/>
      <c r="AP1534" s="16"/>
      <c r="AQ1534" s="16"/>
      <c r="AR1534" s="16"/>
      <c r="AS1534" s="16"/>
      <c r="AT1534" s="16"/>
      <c r="AU1534" s="16"/>
      <c r="AV1534" s="16"/>
      <c r="AW1534" s="16"/>
      <c r="AX1534" s="16"/>
      <c r="AY1534" s="16"/>
      <c r="AZ1534" s="28"/>
      <c r="BA1534" s="28"/>
      <c r="BB1534" s="28"/>
      <c r="BC1534" s="28"/>
      <c r="BD1534" s="28"/>
      <c r="BE1534" s="28"/>
      <c r="BF1534" s="28"/>
      <c r="BG1534" s="28"/>
      <c r="BH1534" s="28"/>
      <c r="BI1534" s="28"/>
      <c r="BJ1534" s="28"/>
      <c r="BK1534" s="28"/>
      <c r="BL1534" s="28"/>
      <c r="BM1534" s="28"/>
    </row>
    <row r="1535" spans="5:65" ht="15"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  <c r="AA1535" s="16"/>
      <c r="AB1535" s="16"/>
      <c r="AC1535" s="16"/>
      <c r="AD1535" s="16"/>
      <c r="AE1535" s="16"/>
      <c r="AF1535" s="16"/>
      <c r="AG1535" s="16"/>
      <c r="AH1535" s="16"/>
      <c r="AI1535" s="16"/>
      <c r="AJ1535" s="16"/>
      <c r="AK1535" s="16"/>
      <c r="AL1535" s="16"/>
      <c r="AM1535" s="16"/>
      <c r="AN1535" s="16"/>
      <c r="AO1535" s="16"/>
      <c r="AP1535" s="16"/>
      <c r="AQ1535" s="16"/>
      <c r="AR1535" s="16"/>
      <c r="AS1535" s="16"/>
      <c r="AT1535" s="16"/>
      <c r="AU1535" s="16"/>
      <c r="AV1535" s="16"/>
      <c r="AW1535" s="16"/>
      <c r="AX1535" s="16"/>
      <c r="AY1535" s="16"/>
      <c r="AZ1535" s="28"/>
      <c r="BA1535" s="28"/>
      <c r="BB1535" s="28"/>
      <c r="BC1535" s="28"/>
      <c r="BD1535" s="28"/>
      <c r="BE1535" s="28"/>
      <c r="BF1535" s="28"/>
      <c r="BG1535" s="28"/>
      <c r="BH1535" s="28"/>
      <c r="BI1535" s="28"/>
      <c r="BJ1535" s="28"/>
      <c r="BK1535" s="28"/>
      <c r="BL1535" s="28"/>
      <c r="BM1535" s="28"/>
    </row>
    <row r="1536" spans="5:65" ht="15"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16"/>
      <c r="AB1536" s="16"/>
      <c r="AC1536" s="16"/>
      <c r="AD1536" s="16"/>
      <c r="AE1536" s="16"/>
      <c r="AF1536" s="16"/>
      <c r="AG1536" s="16"/>
      <c r="AH1536" s="16"/>
      <c r="AI1536" s="16"/>
      <c r="AJ1536" s="16"/>
      <c r="AK1536" s="16"/>
      <c r="AL1536" s="16"/>
      <c r="AM1536" s="16"/>
      <c r="AN1536" s="16"/>
      <c r="AO1536" s="16"/>
      <c r="AP1536" s="16"/>
      <c r="AQ1536" s="16"/>
      <c r="AR1536" s="16"/>
      <c r="AS1536" s="16"/>
      <c r="AT1536" s="16"/>
      <c r="AU1536" s="16"/>
      <c r="AV1536" s="16"/>
      <c r="AW1536" s="16"/>
      <c r="AX1536" s="16"/>
      <c r="AY1536" s="16"/>
      <c r="AZ1536" s="28"/>
      <c r="BA1536" s="28"/>
      <c r="BB1536" s="28"/>
      <c r="BC1536" s="28"/>
      <c r="BD1536" s="28"/>
      <c r="BE1536" s="28"/>
      <c r="BF1536" s="28"/>
      <c r="BG1536" s="28"/>
      <c r="BH1536" s="28"/>
      <c r="BI1536" s="28"/>
      <c r="BJ1536" s="28"/>
      <c r="BK1536" s="28"/>
      <c r="BL1536" s="28"/>
      <c r="BM1536" s="28"/>
    </row>
    <row r="1537" spans="5:65" ht="15"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  <c r="Z1537" s="16"/>
      <c r="AA1537" s="16"/>
      <c r="AB1537" s="16"/>
      <c r="AC1537" s="16"/>
      <c r="AD1537" s="16"/>
      <c r="AE1537" s="16"/>
      <c r="AF1537" s="16"/>
      <c r="AG1537" s="16"/>
      <c r="AH1537" s="16"/>
      <c r="AI1537" s="16"/>
      <c r="AJ1537" s="16"/>
      <c r="AK1537" s="16"/>
      <c r="AL1537" s="16"/>
      <c r="AM1537" s="16"/>
      <c r="AN1537" s="16"/>
      <c r="AO1537" s="16"/>
      <c r="AP1537" s="16"/>
      <c r="AQ1537" s="16"/>
      <c r="AR1537" s="16"/>
      <c r="AS1537" s="16"/>
      <c r="AT1537" s="16"/>
      <c r="AU1537" s="16"/>
      <c r="AV1537" s="16"/>
      <c r="AW1537" s="16"/>
      <c r="AX1537" s="16"/>
      <c r="AY1537" s="16"/>
      <c r="AZ1537" s="28"/>
      <c r="BA1537" s="28"/>
      <c r="BB1537" s="28"/>
      <c r="BC1537" s="28"/>
      <c r="BD1537" s="28"/>
      <c r="BE1537" s="28"/>
      <c r="BF1537" s="28"/>
      <c r="BG1537" s="28"/>
      <c r="BH1537" s="28"/>
      <c r="BI1537" s="28"/>
      <c r="BJ1537" s="28"/>
      <c r="BK1537" s="28"/>
      <c r="BL1537" s="28"/>
      <c r="BM1537" s="28"/>
    </row>
    <row r="1538" spans="5:65" ht="15"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  <c r="Z1538" s="16"/>
      <c r="AA1538" s="16"/>
      <c r="AB1538" s="16"/>
      <c r="AC1538" s="16"/>
      <c r="AD1538" s="16"/>
      <c r="AE1538" s="16"/>
      <c r="AF1538" s="16"/>
      <c r="AG1538" s="16"/>
      <c r="AH1538" s="16"/>
      <c r="AI1538" s="16"/>
      <c r="AJ1538" s="16"/>
      <c r="AK1538" s="16"/>
      <c r="AL1538" s="16"/>
      <c r="AM1538" s="16"/>
      <c r="AN1538" s="16"/>
      <c r="AO1538" s="16"/>
      <c r="AP1538" s="16"/>
      <c r="AQ1538" s="16"/>
      <c r="AR1538" s="16"/>
      <c r="AS1538" s="16"/>
      <c r="AT1538" s="16"/>
      <c r="AU1538" s="16"/>
      <c r="AV1538" s="16"/>
      <c r="AW1538" s="16"/>
      <c r="AX1538" s="16"/>
      <c r="AY1538" s="16"/>
      <c r="AZ1538" s="28"/>
      <c r="BA1538" s="28"/>
      <c r="BB1538" s="28"/>
      <c r="BC1538" s="28"/>
      <c r="BD1538" s="28"/>
      <c r="BE1538" s="28"/>
      <c r="BF1538" s="28"/>
      <c r="BG1538" s="28"/>
      <c r="BH1538" s="28"/>
      <c r="BI1538" s="28"/>
      <c r="BJ1538" s="28"/>
      <c r="BK1538" s="28"/>
      <c r="BL1538" s="28"/>
      <c r="BM1538" s="28"/>
    </row>
    <row r="1539" spans="5:65" ht="15"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  <c r="X1539" s="16"/>
      <c r="Y1539" s="16"/>
      <c r="Z1539" s="16"/>
      <c r="AA1539" s="16"/>
      <c r="AB1539" s="16"/>
      <c r="AC1539" s="16"/>
      <c r="AD1539" s="16"/>
      <c r="AE1539" s="16"/>
      <c r="AF1539" s="16"/>
      <c r="AG1539" s="16"/>
      <c r="AH1539" s="16"/>
      <c r="AI1539" s="16"/>
      <c r="AJ1539" s="16"/>
      <c r="AK1539" s="16"/>
      <c r="AL1539" s="16"/>
      <c r="AM1539" s="16"/>
      <c r="AN1539" s="16"/>
      <c r="AO1539" s="16"/>
      <c r="AP1539" s="16"/>
      <c r="AQ1539" s="16"/>
      <c r="AR1539" s="16"/>
      <c r="AS1539" s="16"/>
      <c r="AT1539" s="16"/>
      <c r="AU1539" s="16"/>
      <c r="AV1539" s="16"/>
      <c r="AW1539" s="16"/>
      <c r="AX1539" s="16"/>
      <c r="AY1539" s="16"/>
      <c r="AZ1539" s="28"/>
      <c r="BA1539" s="28"/>
      <c r="BB1539" s="28"/>
      <c r="BC1539" s="28"/>
      <c r="BD1539" s="28"/>
      <c r="BE1539" s="28"/>
      <c r="BF1539" s="28"/>
      <c r="BG1539" s="28"/>
      <c r="BH1539" s="28"/>
      <c r="BI1539" s="28"/>
      <c r="BJ1539" s="28"/>
      <c r="BK1539" s="28"/>
      <c r="BL1539" s="28"/>
      <c r="BM1539" s="28"/>
    </row>
    <row r="1540" spans="5:65" ht="15"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6"/>
      <c r="Y1540" s="16"/>
      <c r="Z1540" s="16"/>
      <c r="AA1540" s="16"/>
      <c r="AB1540" s="16"/>
      <c r="AC1540" s="16"/>
      <c r="AD1540" s="16"/>
      <c r="AE1540" s="16"/>
      <c r="AF1540" s="16"/>
      <c r="AG1540" s="16"/>
      <c r="AH1540" s="16"/>
      <c r="AI1540" s="16"/>
      <c r="AJ1540" s="16"/>
      <c r="AK1540" s="16"/>
      <c r="AL1540" s="16"/>
      <c r="AM1540" s="16"/>
      <c r="AN1540" s="16"/>
      <c r="AO1540" s="16"/>
      <c r="AP1540" s="16"/>
      <c r="AQ1540" s="16"/>
      <c r="AR1540" s="16"/>
      <c r="AS1540" s="16"/>
      <c r="AT1540" s="16"/>
      <c r="AU1540" s="16"/>
      <c r="AV1540" s="16"/>
      <c r="AW1540" s="16"/>
      <c r="AX1540" s="16"/>
      <c r="AY1540" s="16"/>
      <c r="AZ1540" s="28"/>
      <c r="BA1540" s="28"/>
      <c r="BB1540" s="28"/>
      <c r="BC1540" s="28"/>
      <c r="BD1540" s="28"/>
      <c r="BE1540" s="28"/>
      <c r="BF1540" s="28"/>
      <c r="BG1540" s="28"/>
      <c r="BH1540" s="28"/>
      <c r="BI1540" s="28"/>
      <c r="BJ1540" s="28"/>
      <c r="BK1540" s="28"/>
      <c r="BL1540" s="28"/>
      <c r="BM1540" s="28"/>
    </row>
    <row r="1541" spans="5:65" ht="15"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  <c r="AA1541" s="16"/>
      <c r="AB1541" s="16"/>
      <c r="AC1541" s="16"/>
      <c r="AD1541" s="16"/>
      <c r="AE1541" s="16"/>
      <c r="AF1541" s="16"/>
      <c r="AG1541" s="16"/>
      <c r="AH1541" s="16"/>
      <c r="AI1541" s="16"/>
      <c r="AJ1541" s="16"/>
      <c r="AK1541" s="16"/>
      <c r="AL1541" s="16"/>
      <c r="AM1541" s="16"/>
      <c r="AN1541" s="16"/>
      <c r="AO1541" s="16"/>
      <c r="AP1541" s="16"/>
      <c r="AQ1541" s="16"/>
      <c r="AR1541" s="16"/>
      <c r="AS1541" s="16"/>
      <c r="AT1541" s="16"/>
      <c r="AU1541" s="16"/>
      <c r="AV1541" s="16"/>
      <c r="AW1541" s="16"/>
      <c r="AX1541" s="16"/>
      <c r="AY1541" s="16"/>
      <c r="AZ1541" s="28"/>
      <c r="BA1541" s="28"/>
      <c r="BB1541" s="28"/>
      <c r="BC1541" s="28"/>
      <c r="BD1541" s="28"/>
      <c r="BE1541" s="28"/>
      <c r="BF1541" s="28"/>
      <c r="BG1541" s="28"/>
      <c r="BH1541" s="28"/>
      <c r="BI1541" s="28"/>
      <c r="BJ1541" s="28"/>
      <c r="BK1541" s="28"/>
      <c r="BL1541" s="28"/>
      <c r="BM1541" s="28"/>
    </row>
    <row r="1542" spans="5:65" ht="15"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  <c r="W1542" s="16"/>
      <c r="X1542" s="16"/>
      <c r="Y1542" s="16"/>
      <c r="Z1542" s="16"/>
      <c r="AA1542" s="16"/>
      <c r="AB1542" s="16"/>
      <c r="AC1542" s="16"/>
      <c r="AD1542" s="16"/>
      <c r="AE1542" s="16"/>
      <c r="AF1542" s="16"/>
      <c r="AG1542" s="16"/>
      <c r="AH1542" s="16"/>
      <c r="AI1542" s="16"/>
      <c r="AJ1542" s="16"/>
      <c r="AK1542" s="16"/>
      <c r="AL1542" s="16"/>
      <c r="AM1542" s="16"/>
      <c r="AN1542" s="16"/>
      <c r="AO1542" s="16"/>
      <c r="AP1542" s="16"/>
      <c r="AQ1542" s="16"/>
      <c r="AR1542" s="16"/>
      <c r="AS1542" s="16"/>
      <c r="AT1542" s="16"/>
      <c r="AU1542" s="16"/>
      <c r="AV1542" s="16"/>
      <c r="AW1542" s="16"/>
      <c r="AX1542" s="16"/>
      <c r="AY1542" s="16"/>
      <c r="AZ1542" s="28"/>
      <c r="BA1542" s="28"/>
      <c r="BB1542" s="28"/>
      <c r="BC1542" s="28"/>
      <c r="BD1542" s="28"/>
      <c r="BE1542" s="28"/>
      <c r="BF1542" s="28"/>
      <c r="BG1542" s="28"/>
      <c r="BH1542" s="28"/>
      <c r="BI1542" s="28"/>
      <c r="BJ1542" s="28"/>
      <c r="BK1542" s="28"/>
      <c r="BL1542" s="28"/>
      <c r="BM1542" s="28"/>
    </row>
    <row r="1543" spans="5:65" ht="15"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  <c r="W1543" s="16"/>
      <c r="X1543" s="16"/>
      <c r="Y1543" s="16"/>
      <c r="Z1543" s="16"/>
      <c r="AA1543" s="16"/>
      <c r="AB1543" s="16"/>
      <c r="AC1543" s="16"/>
      <c r="AD1543" s="16"/>
      <c r="AE1543" s="16"/>
      <c r="AF1543" s="16"/>
      <c r="AG1543" s="16"/>
      <c r="AH1543" s="16"/>
      <c r="AI1543" s="16"/>
      <c r="AJ1543" s="16"/>
      <c r="AK1543" s="16"/>
      <c r="AL1543" s="16"/>
      <c r="AM1543" s="16"/>
      <c r="AN1543" s="16"/>
      <c r="AO1543" s="16"/>
      <c r="AP1543" s="16"/>
      <c r="AQ1543" s="16"/>
      <c r="AR1543" s="16"/>
      <c r="AS1543" s="16"/>
      <c r="AT1543" s="16"/>
      <c r="AU1543" s="16"/>
      <c r="AV1543" s="16"/>
      <c r="AW1543" s="16"/>
      <c r="AX1543" s="16"/>
      <c r="AY1543" s="16"/>
      <c r="AZ1543" s="28"/>
      <c r="BA1543" s="28"/>
      <c r="BB1543" s="28"/>
      <c r="BC1543" s="28"/>
      <c r="BD1543" s="28"/>
      <c r="BE1543" s="28"/>
      <c r="BF1543" s="28"/>
      <c r="BG1543" s="28"/>
      <c r="BH1543" s="28"/>
      <c r="BI1543" s="28"/>
      <c r="BJ1543" s="28"/>
      <c r="BK1543" s="28"/>
      <c r="BL1543" s="28"/>
      <c r="BM1543" s="28"/>
    </row>
    <row r="1544" spans="5:65" ht="15"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  <c r="AA1544" s="16"/>
      <c r="AB1544" s="16"/>
      <c r="AC1544" s="16"/>
      <c r="AD1544" s="16"/>
      <c r="AE1544" s="16"/>
      <c r="AF1544" s="16"/>
      <c r="AG1544" s="16"/>
      <c r="AH1544" s="16"/>
      <c r="AI1544" s="16"/>
      <c r="AJ1544" s="16"/>
      <c r="AK1544" s="16"/>
      <c r="AL1544" s="16"/>
      <c r="AM1544" s="16"/>
      <c r="AN1544" s="16"/>
      <c r="AO1544" s="16"/>
      <c r="AP1544" s="16"/>
      <c r="AQ1544" s="16"/>
      <c r="AR1544" s="16"/>
      <c r="AS1544" s="16"/>
      <c r="AT1544" s="16"/>
      <c r="AU1544" s="16"/>
      <c r="AV1544" s="16"/>
      <c r="AW1544" s="16"/>
      <c r="AX1544" s="16"/>
      <c r="AY1544" s="16"/>
      <c r="AZ1544" s="28"/>
      <c r="BA1544" s="28"/>
      <c r="BB1544" s="28"/>
      <c r="BC1544" s="28"/>
      <c r="BD1544" s="28"/>
      <c r="BE1544" s="28"/>
      <c r="BF1544" s="28"/>
      <c r="BG1544" s="28"/>
      <c r="BH1544" s="28"/>
      <c r="BI1544" s="28"/>
      <c r="BJ1544" s="28"/>
      <c r="BK1544" s="28"/>
      <c r="BL1544" s="28"/>
      <c r="BM1544" s="28"/>
    </row>
    <row r="1545" spans="5:65" ht="15"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16"/>
      <c r="Y1545" s="16"/>
      <c r="Z1545" s="16"/>
      <c r="AA1545" s="16"/>
      <c r="AB1545" s="16"/>
      <c r="AC1545" s="16"/>
      <c r="AD1545" s="16"/>
      <c r="AE1545" s="16"/>
      <c r="AF1545" s="16"/>
      <c r="AG1545" s="16"/>
      <c r="AH1545" s="16"/>
      <c r="AI1545" s="16"/>
      <c r="AJ1545" s="16"/>
      <c r="AK1545" s="16"/>
      <c r="AL1545" s="16"/>
      <c r="AM1545" s="16"/>
      <c r="AN1545" s="16"/>
      <c r="AO1545" s="16"/>
      <c r="AP1545" s="16"/>
      <c r="AQ1545" s="16"/>
      <c r="AR1545" s="16"/>
      <c r="AS1545" s="16"/>
      <c r="AT1545" s="16"/>
      <c r="AU1545" s="16"/>
      <c r="AV1545" s="16"/>
      <c r="AW1545" s="16"/>
      <c r="AX1545" s="16"/>
      <c r="AY1545" s="16"/>
      <c r="AZ1545" s="28"/>
      <c r="BA1545" s="28"/>
      <c r="BB1545" s="28"/>
      <c r="BC1545" s="28"/>
      <c r="BD1545" s="28"/>
      <c r="BE1545" s="28"/>
      <c r="BF1545" s="28"/>
      <c r="BG1545" s="28"/>
      <c r="BH1545" s="28"/>
      <c r="BI1545" s="28"/>
      <c r="BJ1545" s="28"/>
      <c r="BK1545" s="28"/>
      <c r="BL1545" s="28"/>
      <c r="BM1545" s="28"/>
    </row>
    <row r="1546" spans="5:65" ht="15"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  <c r="W1546" s="16"/>
      <c r="X1546" s="16"/>
      <c r="Y1546" s="16"/>
      <c r="Z1546" s="16"/>
      <c r="AA1546" s="16"/>
      <c r="AB1546" s="16"/>
      <c r="AC1546" s="16"/>
      <c r="AD1546" s="16"/>
      <c r="AE1546" s="16"/>
      <c r="AF1546" s="16"/>
      <c r="AG1546" s="16"/>
      <c r="AH1546" s="16"/>
      <c r="AI1546" s="16"/>
      <c r="AJ1546" s="16"/>
      <c r="AK1546" s="16"/>
      <c r="AL1546" s="16"/>
      <c r="AM1546" s="16"/>
      <c r="AN1546" s="16"/>
      <c r="AO1546" s="16"/>
      <c r="AP1546" s="16"/>
      <c r="AQ1546" s="16"/>
      <c r="AR1546" s="16"/>
      <c r="AS1546" s="16"/>
      <c r="AT1546" s="16"/>
      <c r="AU1546" s="16"/>
      <c r="AV1546" s="16"/>
      <c r="AW1546" s="16"/>
      <c r="AX1546" s="16"/>
      <c r="AY1546" s="16"/>
      <c r="AZ1546" s="28"/>
      <c r="BA1546" s="28"/>
      <c r="BB1546" s="28"/>
      <c r="BC1546" s="28"/>
      <c r="BD1546" s="28"/>
      <c r="BE1546" s="28"/>
      <c r="BF1546" s="28"/>
      <c r="BG1546" s="28"/>
      <c r="BH1546" s="28"/>
      <c r="BI1546" s="28"/>
      <c r="BJ1546" s="28"/>
      <c r="BK1546" s="28"/>
      <c r="BL1546" s="28"/>
      <c r="BM1546" s="28"/>
    </row>
    <row r="1547" spans="5:65" ht="15"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  <c r="W1547" s="16"/>
      <c r="X1547" s="16"/>
      <c r="Y1547" s="16"/>
      <c r="Z1547" s="16"/>
      <c r="AA1547" s="16"/>
      <c r="AB1547" s="16"/>
      <c r="AC1547" s="16"/>
      <c r="AD1547" s="16"/>
      <c r="AE1547" s="16"/>
      <c r="AF1547" s="16"/>
      <c r="AG1547" s="16"/>
      <c r="AH1547" s="16"/>
      <c r="AI1547" s="16"/>
      <c r="AJ1547" s="16"/>
      <c r="AK1547" s="16"/>
      <c r="AL1547" s="16"/>
      <c r="AM1547" s="16"/>
      <c r="AN1547" s="16"/>
      <c r="AO1547" s="16"/>
      <c r="AP1547" s="16"/>
      <c r="AQ1547" s="16"/>
      <c r="AR1547" s="16"/>
      <c r="AS1547" s="16"/>
      <c r="AT1547" s="16"/>
      <c r="AU1547" s="16"/>
      <c r="AV1547" s="16"/>
      <c r="AW1547" s="16"/>
      <c r="AX1547" s="16"/>
      <c r="AY1547" s="16"/>
      <c r="AZ1547" s="28"/>
      <c r="BA1547" s="28"/>
      <c r="BB1547" s="28"/>
      <c r="BC1547" s="28"/>
      <c r="BD1547" s="28"/>
      <c r="BE1547" s="28"/>
      <c r="BF1547" s="28"/>
      <c r="BG1547" s="28"/>
      <c r="BH1547" s="28"/>
      <c r="BI1547" s="28"/>
      <c r="BJ1547" s="28"/>
      <c r="BK1547" s="28"/>
      <c r="BL1547" s="28"/>
      <c r="BM1547" s="28"/>
    </row>
    <row r="1548" spans="5:65" ht="15"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  <c r="W1548" s="16"/>
      <c r="X1548" s="16"/>
      <c r="Y1548" s="16"/>
      <c r="Z1548" s="16"/>
      <c r="AA1548" s="16"/>
      <c r="AB1548" s="16"/>
      <c r="AC1548" s="16"/>
      <c r="AD1548" s="16"/>
      <c r="AE1548" s="16"/>
      <c r="AF1548" s="16"/>
      <c r="AG1548" s="16"/>
      <c r="AH1548" s="16"/>
      <c r="AI1548" s="16"/>
      <c r="AJ1548" s="16"/>
      <c r="AK1548" s="16"/>
      <c r="AL1548" s="16"/>
      <c r="AM1548" s="16"/>
      <c r="AN1548" s="16"/>
      <c r="AO1548" s="16"/>
      <c r="AP1548" s="16"/>
      <c r="AQ1548" s="16"/>
      <c r="AR1548" s="16"/>
      <c r="AS1548" s="16"/>
      <c r="AT1548" s="16"/>
      <c r="AU1548" s="16"/>
      <c r="AV1548" s="16"/>
      <c r="AW1548" s="16"/>
      <c r="AX1548" s="16"/>
      <c r="AY1548" s="16"/>
      <c r="AZ1548" s="28"/>
      <c r="BA1548" s="28"/>
      <c r="BB1548" s="28"/>
      <c r="BC1548" s="28"/>
      <c r="BD1548" s="28"/>
      <c r="BE1548" s="28"/>
      <c r="BF1548" s="28"/>
      <c r="BG1548" s="28"/>
      <c r="BH1548" s="28"/>
      <c r="BI1548" s="28"/>
      <c r="BJ1548" s="28"/>
      <c r="BK1548" s="28"/>
      <c r="BL1548" s="28"/>
      <c r="BM1548" s="28"/>
    </row>
    <row r="1549" spans="5:65" ht="15"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  <c r="X1549" s="16"/>
      <c r="Y1549" s="16"/>
      <c r="Z1549" s="16"/>
      <c r="AA1549" s="16"/>
      <c r="AB1549" s="16"/>
      <c r="AC1549" s="16"/>
      <c r="AD1549" s="16"/>
      <c r="AE1549" s="16"/>
      <c r="AF1549" s="16"/>
      <c r="AG1549" s="16"/>
      <c r="AH1549" s="16"/>
      <c r="AI1549" s="16"/>
      <c r="AJ1549" s="16"/>
      <c r="AK1549" s="16"/>
      <c r="AL1549" s="16"/>
      <c r="AM1549" s="16"/>
      <c r="AN1549" s="16"/>
      <c r="AO1549" s="16"/>
      <c r="AP1549" s="16"/>
      <c r="AQ1549" s="16"/>
      <c r="AR1549" s="16"/>
      <c r="AS1549" s="16"/>
      <c r="AT1549" s="16"/>
      <c r="AU1549" s="16"/>
      <c r="AV1549" s="16"/>
      <c r="AW1549" s="16"/>
      <c r="AX1549" s="16"/>
      <c r="AY1549" s="16"/>
      <c r="AZ1549" s="28"/>
      <c r="BA1549" s="28"/>
      <c r="BB1549" s="28"/>
      <c r="BC1549" s="28"/>
      <c r="BD1549" s="28"/>
      <c r="BE1549" s="28"/>
      <c r="BF1549" s="28"/>
      <c r="BG1549" s="28"/>
      <c r="BH1549" s="28"/>
      <c r="BI1549" s="28"/>
      <c r="BJ1549" s="28"/>
      <c r="BK1549" s="28"/>
      <c r="BL1549" s="28"/>
      <c r="BM1549" s="28"/>
    </row>
    <row r="1550" spans="5:65" ht="15"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  <c r="X1550" s="16"/>
      <c r="Y1550" s="16"/>
      <c r="Z1550" s="16"/>
      <c r="AA1550" s="16"/>
      <c r="AB1550" s="16"/>
      <c r="AC1550" s="16"/>
      <c r="AD1550" s="16"/>
      <c r="AE1550" s="16"/>
      <c r="AF1550" s="16"/>
      <c r="AG1550" s="16"/>
      <c r="AH1550" s="16"/>
      <c r="AI1550" s="16"/>
      <c r="AJ1550" s="16"/>
      <c r="AK1550" s="16"/>
      <c r="AL1550" s="16"/>
      <c r="AM1550" s="16"/>
      <c r="AN1550" s="16"/>
      <c r="AO1550" s="16"/>
      <c r="AP1550" s="16"/>
      <c r="AQ1550" s="16"/>
      <c r="AR1550" s="16"/>
      <c r="AS1550" s="16"/>
      <c r="AT1550" s="16"/>
      <c r="AU1550" s="16"/>
      <c r="AV1550" s="16"/>
      <c r="AW1550" s="16"/>
      <c r="AX1550" s="16"/>
      <c r="AY1550" s="16"/>
      <c r="AZ1550" s="28"/>
      <c r="BA1550" s="28"/>
      <c r="BB1550" s="28"/>
      <c r="BC1550" s="28"/>
      <c r="BD1550" s="28"/>
      <c r="BE1550" s="28"/>
      <c r="BF1550" s="28"/>
      <c r="BG1550" s="28"/>
      <c r="BH1550" s="28"/>
      <c r="BI1550" s="28"/>
      <c r="BJ1550" s="28"/>
      <c r="BK1550" s="28"/>
      <c r="BL1550" s="28"/>
      <c r="BM1550" s="28"/>
    </row>
    <row r="1551" spans="5:65" ht="15"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  <c r="W1551" s="16"/>
      <c r="X1551" s="16"/>
      <c r="Y1551" s="16"/>
      <c r="Z1551" s="16"/>
      <c r="AA1551" s="16"/>
      <c r="AB1551" s="16"/>
      <c r="AC1551" s="16"/>
      <c r="AD1551" s="16"/>
      <c r="AE1551" s="16"/>
      <c r="AF1551" s="16"/>
      <c r="AG1551" s="16"/>
      <c r="AH1551" s="16"/>
      <c r="AI1551" s="16"/>
      <c r="AJ1551" s="16"/>
      <c r="AK1551" s="16"/>
      <c r="AL1551" s="16"/>
      <c r="AM1551" s="16"/>
      <c r="AN1551" s="16"/>
      <c r="AO1551" s="16"/>
      <c r="AP1551" s="16"/>
      <c r="AQ1551" s="16"/>
      <c r="AR1551" s="16"/>
      <c r="AS1551" s="16"/>
      <c r="AT1551" s="16"/>
      <c r="AU1551" s="16"/>
      <c r="AV1551" s="16"/>
      <c r="AW1551" s="16"/>
      <c r="AX1551" s="16"/>
      <c r="AY1551" s="16"/>
      <c r="AZ1551" s="28"/>
      <c r="BA1551" s="28"/>
      <c r="BB1551" s="28"/>
      <c r="BC1551" s="28"/>
      <c r="BD1551" s="28"/>
      <c r="BE1551" s="28"/>
      <c r="BF1551" s="28"/>
      <c r="BG1551" s="28"/>
      <c r="BH1551" s="28"/>
      <c r="BI1551" s="28"/>
      <c r="BJ1551" s="28"/>
      <c r="BK1551" s="28"/>
      <c r="BL1551" s="28"/>
      <c r="BM1551" s="28"/>
    </row>
    <row r="1552" spans="5:65" ht="15"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  <c r="W1552" s="16"/>
      <c r="X1552" s="16"/>
      <c r="Y1552" s="16"/>
      <c r="Z1552" s="16"/>
      <c r="AA1552" s="16"/>
      <c r="AB1552" s="16"/>
      <c r="AC1552" s="16"/>
      <c r="AD1552" s="16"/>
      <c r="AE1552" s="16"/>
      <c r="AF1552" s="16"/>
      <c r="AG1552" s="16"/>
      <c r="AH1552" s="16"/>
      <c r="AI1552" s="16"/>
      <c r="AJ1552" s="16"/>
      <c r="AK1552" s="16"/>
      <c r="AL1552" s="16"/>
      <c r="AM1552" s="16"/>
      <c r="AN1552" s="16"/>
      <c r="AO1552" s="16"/>
      <c r="AP1552" s="16"/>
      <c r="AQ1552" s="16"/>
      <c r="AR1552" s="16"/>
      <c r="AS1552" s="16"/>
      <c r="AT1552" s="16"/>
      <c r="AU1552" s="16"/>
      <c r="AV1552" s="16"/>
      <c r="AW1552" s="16"/>
      <c r="AX1552" s="16"/>
      <c r="AY1552" s="16"/>
      <c r="AZ1552" s="28"/>
      <c r="BA1552" s="28"/>
      <c r="BB1552" s="28"/>
      <c r="BC1552" s="28"/>
      <c r="BD1552" s="28"/>
      <c r="BE1552" s="28"/>
      <c r="BF1552" s="28"/>
      <c r="BG1552" s="28"/>
      <c r="BH1552" s="28"/>
      <c r="BI1552" s="28"/>
      <c r="BJ1552" s="28"/>
      <c r="BK1552" s="28"/>
      <c r="BL1552" s="28"/>
      <c r="BM1552" s="28"/>
    </row>
    <row r="1553" spans="5:65" ht="15"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6"/>
      <c r="AA1553" s="16"/>
      <c r="AB1553" s="16"/>
      <c r="AC1553" s="16"/>
      <c r="AD1553" s="16"/>
      <c r="AE1553" s="16"/>
      <c r="AF1553" s="16"/>
      <c r="AG1553" s="16"/>
      <c r="AH1553" s="16"/>
      <c r="AI1553" s="16"/>
      <c r="AJ1553" s="16"/>
      <c r="AK1553" s="16"/>
      <c r="AL1553" s="16"/>
      <c r="AM1553" s="16"/>
      <c r="AN1553" s="16"/>
      <c r="AO1553" s="16"/>
      <c r="AP1553" s="16"/>
      <c r="AQ1553" s="16"/>
      <c r="AR1553" s="16"/>
      <c r="AS1553" s="16"/>
      <c r="AT1553" s="16"/>
      <c r="AU1553" s="16"/>
      <c r="AV1553" s="16"/>
      <c r="AW1553" s="16"/>
      <c r="AX1553" s="16"/>
      <c r="AY1553" s="16"/>
      <c r="AZ1553" s="28"/>
      <c r="BA1553" s="28"/>
      <c r="BB1553" s="28"/>
      <c r="BC1553" s="28"/>
      <c r="BD1553" s="28"/>
      <c r="BE1553" s="28"/>
      <c r="BF1553" s="28"/>
      <c r="BG1553" s="28"/>
      <c r="BH1553" s="28"/>
      <c r="BI1553" s="28"/>
      <c r="BJ1553" s="28"/>
      <c r="BK1553" s="28"/>
      <c r="BL1553" s="28"/>
      <c r="BM1553" s="28"/>
    </row>
    <row r="1554" spans="5:65" ht="15"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  <c r="X1554" s="16"/>
      <c r="Y1554" s="16"/>
      <c r="Z1554" s="16"/>
      <c r="AA1554" s="16"/>
      <c r="AB1554" s="16"/>
      <c r="AC1554" s="16"/>
      <c r="AD1554" s="16"/>
      <c r="AE1554" s="16"/>
      <c r="AF1554" s="16"/>
      <c r="AG1554" s="16"/>
      <c r="AH1554" s="16"/>
      <c r="AI1554" s="16"/>
      <c r="AJ1554" s="16"/>
      <c r="AK1554" s="16"/>
      <c r="AL1554" s="16"/>
      <c r="AM1554" s="16"/>
      <c r="AN1554" s="16"/>
      <c r="AO1554" s="16"/>
      <c r="AP1554" s="16"/>
      <c r="AQ1554" s="16"/>
      <c r="AR1554" s="16"/>
      <c r="AS1554" s="16"/>
      <c r="AT1554" s="16"/>
      <c r="AU1554" s="16"/>
      <c r="AV1554" s="16"/>
      <c r="AW1554" s="16"/>
      <c r="AX1554" s="16"/>
      <c r="AY1554" s="16"/>
      <c r="AZ1554" s="28"/>
      <c r="BA1554" s="28"/>
      <c r="BB1554" s="28"/>
      <c r="BC1554" s="28"/>
      <c r="BD1554" s="28"/>
      <c r="BE1554" s="28"/>
      <c r="BF1554" s="28"/>
      <c r="BG1554" s="28"/>
      <c r="BH1554" s="28"/>
      <c r="BI1554" s="28"/>
      <c r="BJ1554" s="28"/>
      <c r="BK1554" s="28"/>
      <c r="BL1554" s="28"/>
      <c r="BM1554" s="28"/>
    </row>
    <row r="1555" spans="5:65" ht="15"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  <c r="W1555" s="16"/>
      <c r="X1555" s="16"/>
      <c r="Y1555" s="16"/>
      <c r="Z1555" s="16"/>
      <c r="AA1555" s="16"/>
      <c r="AB1555" s="16"/>
      <c r="AC1555" s="16"/>
      <c r="AD1555" s="16"/>
      <c r="AE1555" s="16"/>
      <c r="AF1555" s="16"/>
      <c r="AG1555" s="16"/>
      <c r="AH1555" s="16"/>
      <c r="AI1555" s="16"/>
      <c r="AJ1555" s="16"/>
      <c r="AK1555" s="16"/>
      <c r="AL1555" s="16"/>
      <c r="AM1555" s="16"/>
      <c r="AN1555" s="16"/>
      <c r="AO1555" s="16"/>
      <c r="AP1555" s="16"/>
      <c r="AQ1555" s="16"/>
      <c r="AR1555" s="16"/>
      <c r="AS1555" s="16"/>
      <c r="AT1555" s="16"/>
      <c r="AU1555" s="16"/>
      <c r="AV1555" s="16"/>
      <c r="AW1555" s="16"/>
      <c r="AX1555" s="16"/>
      <c r="AY1555" s="16"/>
      <c r="AZ1555" s="28"/>
      <c r="BA1555" s="28"/>
      <c r="BB1555" s="28"/>
      <c r="BC1555" s="28"/>
      <c r="BD1555" s="28"/>
      <c r="BE1555" s="28"/>
      <c r="BF1555" s="28"/>
      <c r="BG1555" s="28"/>
      <c r="BH1555" s="28"/>
      <c r="BI1555" s="28"/>
      <c r="BJ1555" s="28"/>
      <c r="BK1555" s="28"/>
      <c r="BL1555" s="28"/>
      <c r="BM1555" s="28"/>
    </row>
    <row r="1556" spans="5:65" ht="15"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  <c r="Z1556" s="16"/>
      <c r="AA1556" s="16"/>
      <c r="AB1556" s="16"/>
      <c r="AC1556" s="16"/>
      <c r="AD1556" s="16"/>
      <c r="AE1556" s="16"/>
      <c r="AF1556" s="16"/>
      <c r="AG1556" s="16"/>
      <c r="AH1556" s="16"/>
      <c r="AI1556" s="16"/>
      <c r="AJ1556" s="16"/>
      <c r="AK1556" s="16"/>
      <c r="AL1556" s="16"/>
      <c r="AM1556" s="16"/>
      <c r="AN1556" s="16"/>
      <c r="AO1556" s="16"/>
      <c r="AP1556" s="16"/>
      <c r="AQ1556" s="16"/>
      <c r="AR1556" s="16"/>
      <c r="AS1556" s="16"/>
      <c r="AT1556" s="16"/>
      <c r="AU1556" s="16"/>
      <c r="AV1556" s="16"/>
      <c r="AW1556" s="16"/>
      <c r="AX1556" s="16"/>
      <c r="AY1556" s="16"/>
      <c r="AZ1556" s="28"/>
      <c r="BA1556" s="28"/>
      <c r="BB1556" s="28"/>
      <c r="BC1556" s="28"/>
      <c r="BD1556" s="28"/>
      <c r="BE1556" s="28"/>
      <c r="BF1556" s="28"/>
      <c r="BG1556" s="28"/>
      <c r="BH1556" s="28"/>
      <c r="BI1556" s="28"/>
      <c r="BJ1556" s="28"/>
      <c r="BK1556" s="28"/>
      <c r="BL1556" s="28"/>
      <c r="BM1556" s="28"/>
    </row>
    <row r="1557" spans="5:65" ht="15"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16"/>
      <c r="Y1557" s="16"/>
      <c r="Z1557" s="16"/>
      <c r="AA1557" s="16"/>
      <c r="AB1557" s="16"/>
      <c r="AC1557" s="16"/>
      <c r="AD1557" s="16"/>
      <c r="AE1557" s="16"/>
      <c r="AF1557" s="16"/>
      <c r="AG1557" s="16"/>
      <c r="AH1557" s="16"/>
      <c r="AI1557" s="16"/>
      <c r="AJ1557" s="16"/>
      <c r="AK1557" s="16"/>
      <c r="AL1557" s="16"/>
      <c r="AM1557" s="16"/>
      <c r="AN1557" s="16"/>
      <c r="AO1557" s="16"/>
      <c r="AP1557" s="16"/>
      <c r="AQ1557" s="16"/>
      <c r="AR1557" s="16"/>
      <c r="AS1557" s="16"/>
      <c r="AT1557" s="16"/>
      <c r="AU1557" s="16"/>
      <c r="AV1557" s="16"/>
      <c r="AW1557" s="16"/>
      <c r="AX1557" s="16"/>
      <c r="AY1557" s="16"/>
      <c r="AZ1557" s="28"/>
      <c r="BA1557" s="28"/>
      <c r="BB1557" s="28"/>
      <c r="BC1557" s="28"/>
      <c r="BD1557" s="28"/>
      <c r="BE1557" s="28"/>
      <c r="BF1557" s="28"/>
      <c r="BG1557" s="28"/>
      <c r="BH1557" s="28"/>
      <c r="BI1557" s="28"/>
      <c r="BJ1557" s="28"/>
      <c r="BK1557" s="28"/>
      <c r="BL1557" s="28"/>
      <c r="BM1557" s="28"/>
    </row>
    <row r="1558" spans="5:65" ht="15"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  <c r="W1558" s="16"/>
      <c r="X1558" s="16"/>
      <c r="Y1558" s="16"/>
      <c r="Z1558" s="16"/>
      <c r="AA1558" s="16"/>
      <c r="AB1558" s="16"/>
      <c r="AC1558" s="16"/>
      <c r="AD1558" s="16"/>
      <c r="AE1558" s="16"/>
      <c r="AF1558" s="16"/>
      <c r="AG1558" s="16"/>
      <c r="AH1558" s="16"/>
      <c r="AI1558" s="16"/>
      <c r="AJ1558" s="16"/>
      <c r="AK1558" s="16"/>
      <c r="AL1558" s="16"/>
      <c r="AM1558" s="16"/>
      <c r="AN1558" s="16"/>
      <c r="AO1558" s="16"/>
      <c r="AP1558" s="16"/>
      <c r="AQ1558" s="16"/>
      <c r="AR1558" s="16"/>
      <c r="AS1558" s="16"/>
      <c r="AT1558" s="16"/>
      <c r="AU1558" s="16"/>
      <c r="AV1558" s="16"/>
      <c r="AW1558" s="16"/>
      <c r="AX1558" s="16"/>
      <c r="AY1558" s="16"/>
      <c r="AZ1558" s="28"/>
      <c r="BA1558" s="28"/>
      <c r="BB1558" s="28"/>
      <c r="BC1558" s="28"/>
      <c r="BD1558" s="28"/>
      <c r="BE1558" s="28"/>
      <c r="BF1558" s="28"/>
      <c r="BG1558" s="28"/>
      <c r="BH1558" s="28"/>
      <c r="BI1558" s="28"/>
      <c r="BJ1558" s="28"/>
      <c r="BK1558" s="28"/>
      <c r="BL1558" s="28"/>
      <c r="BM1558" s="28"/>
    </row>
    <row r="1559" spans="5:65" ht="15"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  <c r="W1559" s="16"/>
      <c r="X1559" s="16"/>
      <c r="Y1559" s="16"/>
      <c r="Z1559" s="16"/>
      <c r="AA1559" s="16"/>
      <c r="AB1559" s="16"/>
      <c r="AC1559" s="16"/>
      <c r="AD1559" s="16"/>
      <c r="AE1559" s="16"/>
      <c r="AF1559" s="16"/>
      <c r="AG1559" s="16"/>
      <c r="AH1559" s="16"/>
      <c r="AI1559" s="16"/>
      <c r="AJ1559" s="16"/>
      <c r="AK1559" s="16"/>
      <c r="AL1559" s="16"/>
      <c r="AM1559" s="16"/>
      <c r="AN1559" s="16"/>
      <c r="AO1559" s="16"/>
      <c r="AP1559" s="16"/>
      <c r="AQ1559" s="16"/>
      <c r="AR1559" s="16"/>
      <c r="AS1559" s="16"/>
      <c r="AT1559" s="16"/>
      <c r="AU1559" s="16"/>
      <c r="AV1559" s="16"/>
      <c r="AW1559" s="16"/>
      <c r="AX1559" s="16"/>
      <c r="AY1559" s="16"/>
      <c r="AZ1559" s="28"/>
      <c r="BA1559" s="28"/>
      <c r="BB1559" s="28"/>
      <c r="BC1559" s="28"/>
      <c r="BD1559" s="28"/>
      <c r="BE1559" s="28"/>
      <c r="BF1559" s="28"/>
      <c r="BG1559" s="28"/>
      <c r="BH1559" s="28"/>
      <c r="BI1559" s="28"/>
      <c r="BJ1559" s="28"/>
      <c r="BK1559" s="28"/>
      <c r="BL1559" s="28"/>
      <c r="BM1559" s="28"/>
    </row>
    <row r="1560" spans="5:65" ht="15"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16"/>
      <c r="Y1560" s="16"/>
      <c r="Z1560" s="16"/>
      <c r="AA1560" s="16"/>
      <c r="AB1560" s="16"/>
      <c r="AC1560" s="16"/>
      <c r="AD1560" s="16"/>
      <c r="AE1560" s="16"/>
      <c r="AF1560" s="16"/>
      <c r="AG1560" s="16"/>
      <c r="AH1560" s="16"/>
      <c r="AI1560" s="16"/>
      <c r="AJ1560" s="16"/>
      <c r="AK1560" s="16"/>
      <c r="AL1560" s="16"/>
      <c r="AM1560" s="16"/>
      <c r="AN1560" s="16"/>
      <c r="AO1560" s="16"/>
      <c r="AP1560" s="16"/>
      <c r="AQ1560" s="16"/>
      <c r="AR1560" s="16"/>
      <c r="AS1560" s="16"/>
      <c r="AT1560" s="16"/>
      <c r="AU1560" s="16"/>
      <c r="AV1560" s="16"/>
      <c r="AW1560" s="16"/>
      <c r="AX1560" s="16"/>
      <c r="AY1560" s="16"/>
      <c r="AZ1560" s="28"/>
      <c r="BA1560" s="28"/>
      <c r="BB1560" s="28"/>
      <c r="BC1560" s="28"/>
      <c r="BD1560" s="28"/>
      <c r="BE1560" s="28"/>
      <c r="BF1560" s="28"/>
      <c r="BG1560" s="28"/>
      <c r="BH1560" s="28"/>
      <c r="BI1560" s="28"/>
      <c r="BJ1560" s="28"/>
      <c r="BK1560" s="28"/>
      <c r="BL1560" s="28"/>
      <c r="BM1560" s="28"/>
    </row>
    <row r="1561" spans="5:65" ht="15"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  <c r="X1561" s="16"/>
      <c r="Y1561" s="16"/>
      <c r="Z1561" s="16"/>
      <c r="AA1561" s="16"/>
      <c r="AB1561" s="16"/>
      <c r="AC1561" s="16"/>
      <c r="AD1561" s="16"/>
      <c r="AE1561" s="16"/>
      <c r="AF1561" s="16"/>
      <c r="AG1561" s="16"/>
      <c r="AH1561" s="16"/>
      <c r="AI1561" s="16"/>
      <c r="AJ1561" s="16"/>
      <c r="AK1561" s="16"/>
      <c r="AL1561" s="16"/>
      <c r="AM1561" s="16"/>
      <c r="AN1561" s="16"/>
      <c r="AO1561" s="16"/>
      <c r="AP1561" s="16"/>
      <c r="AQ1561" s="16"/>
      <c r="AR1561" s="16"/>
      <c r="AS1561" s="16"/>
      <c r="AT1561" s="16"/>
      <c r="AU1561" s="16"/>
      <c r="AV1561" s="16"/>
      <c r="AW1561" s="16"/>
      <c r="AX1561" s="16"/>
      <c r="AY1561" s="16"/>
      <c r="AZ1561" s="28"/>
      <c r="BA1561" s="28"/>
      <c r="BB1561" s="28"/>
      <c r="BC1561" s="28"/>
      <c r="BD1561" s="28"/>
      <c r="BE1561" s="28"/>
      <c r="BF1561" s="28"/>
      <c r="BG1561" s="28"/>
      <c r="BH1561" s="28"/>
      <c r="BI1561" s="28"/>
      <c r="BJ1561" s="28"/>
      <c r="BK1561" s="28"/>
      <c r="BL1561" s="28"/>
      <c r="BM1561" s="28"/>
    </row>
    <row r="1562" spans="5:65" ht="15"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  <c r="W1562" s="16"/>
      <c r="X1562" s="16"/>
      <c r="Y1562" s="16"/>
      <c r="Z1562" s="16"/>
      <c r="AA1562" s="16"/>
      <c r="AB1562" s="16"/>
      <c r="AC1562" s="16"/>
      <c r="AD1562" s="16"/>
      <c r="AE1562" s="16"/>
      <c r="AF1562" s="16"/>
      <c r="AG1562" s="16"/>
      <c r="AH1562" s="16"/>
      <c r="AI1562" s="16"/>
      <c r="AJ1562" s="16"/>
      <c r="AK1562" s="16"/>
      <c r="AL1562" s="16"/>
      <c r="AM1562" s="16"/>
      <c r="AN1562" s="16"/>
      <c r="AO1562" s="16"/>
      <c r="AP1562" s="16"/>
      <c r="AQ1562" s="16"/>
      <c r="AR1562" s="16"/>
      <c r="AS1562" s="16"/>
      <c r="AT1562" s="16"/>
      <c r="AU1562" s="16"/>
      <c r="AV1562" s="16"/>
      <c r="AW1562" s="16"/>
      <c r="AX1562" s="16"/>
      <c r="AY1562" s="16"/>
      <c r="AZ1562" s="28"/>
      <c r="BA1562" s="28"/>
      <c r="BB1562" s="28"/>
      <c r="BC1562" s="28"/>
      <c r="BD1562" s="28"/>
      <c r="BE1562" s="28"/>
      <c r="BF1562" s="28"/>
      <c r="BG1562" s="28"/>
      <c r="BH1562" s="28"/>
      <c r="BI1562" s="28"/>
      <c r="BJ1562" s="28"/>
      <c r="BK1562" s="28"/>
      <c r="BL1562" s="28"/>
      <c r="BM1562" s="28"/>
    </row>
    <row r="1563" spans="5:65" ht="15"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  <c r="W1563" s="16"/>
      <c r="X1563" s="16"/>
      <c r="Y1563" s="16"/>
      <c r="Z1563" s="16"/>
      <c r="AA1563" s="16"/>
      <c r="AB1563" s="16"/>
      <c r="AC1563" s="16"/>
      <c r="AD1563" s="16"/>
      <c r="AE1563" s="16"/>
      <c r="AF1563" s="16"/>
      <c r="AG1563" s="16"/>
      <c r="AH1563" s="16"/>
      <c r="AI1563" s="16"/>
      <c r="AJ1563" s="16"/>
      <c r="AK1563" s="16"/>
      <c r="AL1563" s="16"/>
      <c r="AM1563" s="16"/>
      <c r="AN1563" s="16"/>
      <c r="AO1563" s="16"/>
      <c r="AP1563" s="16"/>
      <c r="AQ1563" s="16"/>
      <c r="AR1563" s="16"/>
      <c r="AS1563" s="16"/>
      <c r="AT1563" s="16"/>
      <c r="AU1563" s="16"/>
      <c r="AV1563" s="16"/>
      <c r="AW1563" s="16"/>
      <c r="AX1563" s="16"/>
      <c r="AY1563" s="16"/>
      <c r="AZ1563" s="28"/>
      <c r="BA1563" s="28"/>
      <c r="BB1563" s="28"/>
      <c r="BC1563" s="28"/>
      <c r="BD1563" s="28"/>
      <c r="BE1563" s="28"/>
      <c r="BF1563" s="28"/>
      <c r="BG1563" s="28"/>
      <c r="BH1563" s="28"/>
      <c r="BI1563" s="28"/>
      <c r="BJ1563" s="28"/>
      <c r="BK1563" s="28"/>
      <c r="BL1563" s="28"/>
      <c r="BM1563" s="28"/>
    </row>
    <row r="1564" spans="5:65" ht="15"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  <c r="Z1564" s="16"/>
      <c r="AA1564" s="16"/>
      <c r="AB1564" s="16"/>
      <c r="AC1564" s="16"/>
      <c r="AD1564" s="16"/>
      <c r="AE1564" s="16"/>
      <c r="AF1564" s="16"/>
      <c r="AG1564" s="16"/>
      <c r="AH1564" s="16"/>
      <c r="AI1564" s="16"/>
      <c r="AJ1564" s="16"/>
      <c r="AK1564" s="16"/>
      <c r="AL1564" s="16"/>
      <c r="AM1564" s="16"/>
      <c r="AN1564" s="16"/>
      <c r="AO1564" s="16"/>
      <c r="AP1564" s="16"/>
      <c r="AQ1564" s="16"/>
      <c r="AR1564" s="16"/>
      <c r="AS1564" s="16"/>
      <c r="AT1564" s="16"/>
      <c r="AU1564" s="16"/>
      <c r="AV1564" s="16"/>
      <c r="AW1564" s="16"/>
      <c r="AX1564" s="16"/>
      <c r="AY1564" s="16"/>
      <c r="AZ1564" s="28"/>
      <c r="BA1564" s="28"/>
      <c r="BB1564" s="28"/>
      <c r="BC1564" s="28"/>
      <c r="BD1564" s="28"/>
      <c r="BE1564" s="28"/>
      <c r="BF1564" s="28"/>
      <c r="BG1564" s="28"/>
      <c r="BH1564" s="28"/>
      <c r="BI1564" s="28"/>
      <c r="BJ1564" s="28"/>
      <c r="BK1564" s="28"/>
      <c r="BL1564" s="28"/>
      <c r="BM1564" s="28"/>
    </row>
    <row r="1565" spans="5:65" ht="15"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16"/>
      <c r="Y1565" s="16"/>
      <c r="Z1565" s="16"/>
      <c r="AA1565" s="16"/>
      <c r="AB1565" s="16"/>
      <c r="AC1565" s="16"/>
      <c r="AD1565" s="16"/>
      <c r="AE1565" s="16"/>
      <c r="AF1565" s="16"/>
      <c r="AG1565" s="16"/>
      <c r="AH1565" s="16"/>
      <c r="AI1565" s="16"/>
      <c r="AJ1565" s="16"/>
      <c r="AK1565" s="16"/>
      <c r="AL1565" s="16"/>
      <c r="AM1565" s="16"/>
      <c r="AN1565" s="16"/>
      <c r="AO1565" s="16"/>
      <c r="AP1565" s="16"/>
      <c r="AQ1565" s="16"/>
      <c r="AR1565" s="16"/>
      <c r="AS1565" s="16"/>
      <c r="AT1565" s="16"/>
      <c r="AU1565" s="16"/>
      <c r="AV1565" s="16"/>
      <c r="AW1565" s="16"/>
      <c r="AX1565" s="16"/>
      <c r="AY1565" s="16"/>
      <c r="AZ1565" s="28"/>
      <c r="BA1565" s="28"/>
      <c r="BB1565" s="28"/>
      <c r="BC1565" s="28"/>
      <c r="BD1565" s="28"/>
      <c r="BE1565" s="28"/>
      <c r="BF1565" s="28"/>
      <c r="BG1565" s="28"/>
      <c r="BH1565" s="28"/>
      <c r="BI1565" s="28"/>
      <c r="BJ1565" s="28"/>
      <c r="BK1565" s="28"/>
      <c r="BL1565" s="28"/>
      <c r="BM1565" s="28"/>
    </row>
    <row r="1566" spans="5:65" ht="15"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  <c r="W1566" s="16"/>
      <c r="X1566" s="16"/>
      <c r="Y1566" s="16"/>
      <c r="Z1566" s="16"/>
      <c r="AA1566" s="16"/>
      <c r="AB1566" s="16"/>
      <c r="AC1566" s="16"/>
      <c r="AD1566" s="16"/>
      <c r="AE1566" s="16"/>
      <c r="AF1566" s="16"/>
      <c r="AG1566" s="16"/>
      <c r="AH1566" s="16"/>
      <c r="AI1566" s="16"/>
      <c r="AJ1566" s="16"/>
      <c r="AK1566" s="16"/>
      <c r="AL1566" s="16"/>
      <c r="AM1566" s="16"/>
      <c r="AN1566" s="16"/>
      <c r="AO1566" s="16"/>
      <c r="AP1566" s="16"/>
      <c r="AQ1566" s="16"/>
      <c r="AR1566" s="16"/>
      <c r="AS1566" s="16"/>
      <c r="AT1566" s="16"/>
      <c r="AU1566" s="16"/>
      <c r="AV1566" s="16"/>
      <c r="AW1566" s="16"/>
      <c r="AX1566" s="16"/>
      <c r="AY1566" s="16"/>
      <c r="AZ1566" s="28"/>
      <c r="BA1566" s="28"/>
      <c r="BB1566" s="28"/>
      <c r="BC1566" s="28"/>
      <c r="BD1566" s="28"/>
      <c r="BE1566" s="28"/>
      <c r="BF1566" s="28"/>
      <c r="BG1566" s="28"/>
      <c r="BH1566" s="28"/>
      <c r="BI1566" s="28"/>
      <c r="BJ1566" s="28"/>
      <c r="BK1566" s="28"/>
      <c r="BL1566" s="28"/>
      <c r="BM1566" s="28"/>
    </row>
    <row r="1567" spans="5:65" ht="15"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  <c r="W1567" s="16"/>
      <c r="X1567" s="16"/>
      <c r="Y1567" s="16"/>
      <c r="Z1567" s="16"/>
      <c r="AA1567" s="16"/>
      <c r="AB1567" s="16"/>
      <c r="AC1567" s="16"/>
      <c r="AD1567" s="16"/>
      <c r="AE1567" s="16"/>
      <c r="AF1567" s="16"/>
      <c r="AG1567" s="16"/>
      <c r="AH1567" s="16"/>
      <c r="AI1567" s="16"/>
      <c r="AJ1567" s="16"/>
      <c r="AK1567" s="16"/>
      <c r="AL1567" s="16"/>
      <c r="AM1567" s="16"/>
      <c r="AN1567" s="16"/>
      <c r="AO1567" s="16"/>
      <c r="AP1567" s="16"/>
      <c r="AQ1567" s="16"/>
      <c r="AR1567" s="16"/>
      <c r="AS1567" s="16"/>
      <c r="AT1567" s="16"/>
      <c r="AU1567" s="16"/>
      <c r="AV1567" s="16"/>
      <c r="AW1567" s="16"/>
      <c r="AX1567" s="16"/>
      <c r="AY1567" s="16"/>
      <c r="AZ1567" s="28"/>
      <c r="BA1567" s="28"/>
      <c r="BB1567" s="28"/>
      <c r="BC1567" s="28"/>
      <c r="BD1567" s="28"/>
      <c r="BE1567" s="28"/>
      <c r="BF1567" s="28"/>
      <c r="BG1567" s="28"/>
      <c r="BH1567" s="28"/>
      <c r="BI1567" s="28"/>
      <c r="BJ1567" s="28"/>
      <c r="BK1567" s="28"/>
      <c r="BL1567" s="28"/>
      <c r="BM1567" s="28"/>
    </row>
    <row r="1568" spans="5:65" ht="15"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/>
      <c r="Y1568" s="16"/>
      <c r="Z1568" s="16"/>
      <c r="AA1568" s="16"/>
      <c r="AB1568" s="16"/>
      <c r="AC1568" s="16"/>
      <c r="AD1568" s="16"/>
      <c r="AE1568" s="16"/>
      <c r="AF1568" s="16"/>
      <c r="AG1568" s="16"/>
      <c r="AH1568" s="16"/>
      <c r="AI1568" s="16"/>
      <c r="AJ1568" s="16"/>
      <c r="AK1568" s="16"/>
      <c r="AL1568" s="16"/>
      <c r="AM1568" s="16"/>
      <c r="AN1568" s="16"/>
      <c r="AO1568" s="16"/>
      <c r="AP1568" s="16"/>
      <c r="AQ1568" s="16"/>
      <c r="AR1568" s="16"/>
      <c r="AS1568" s="16"/>
      <c r="AT1568" s="16"/>
      <c r="AU1568" s="16"/>
      <c r="AV1568" s="16"/>
      <c r="AW1568" s="16"/>
      <c r="AX1568" s="16"/>
      <c r="AY1568" s="16"/>
      <c r="AZ1568" s="28"/>
      <c r="BA1568" s="28"/>
      <c r="BB1568" s="28"/>
      <c r="BC1568" s="28"/>
      <c r="BD1568" s="28"/>
      <c r="BE1568" s="28"/>
      <c r="BF1568" s="28"/>
      <c r="BG1568" s="28"/>
      <c r="BH1568" s="28"/>
      <c r="BI1568" s="28"/>
      <c r="BJ1568" s="28"/>
      <c r="BK1568" s="28"/>
      <c r="BL1568" s="28"/>
      <c r="BM1568" s="28"/>
    </row>
    <row r="1569" spans="5:65" ht="15"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  <c r="Z1569" s="16"/>
      <c r="AA1569" s="16"/>
      <c r="AB1569" s="16"/>
      <c r="AC1569" s="16"/>
      <c r="AD1569" s="16"/>
      <c r="AE1569" s="16"/>
      <c r="AF1569" s="16"/>
      <c r="AG1569" s="16"/>
      <c r="AH1569" s="16"/>
      <c r="AI1569" s="16"/>
      <c r="AJ1569" s="16"/>
      <c r="AK1569" s="16"/>
      <c r="AL1569" s="16"/>
      <c r="AM1569" s="16"/>
      <c r="AN1569" s="16"/>
      <c r="AO1569" s="16"/>
      <c r="AP1569" s="16"/>
      <c r="AQ1569" s="16"/>
      <c r="AR1569" s="16"/>
      <c r="AS1569" s="16"/>
      <c r="AT1569" s="16"/>
      <c r="AU1569" s="16"/>
      <c r="AV1569" s="16"/>
      <c r="AW1569" s="16"/>
      <c r="AX1569" s="16"/>
      <c r="AY1569" s="16"/>
      <c r="AZ1569" s="28"/>
      <c r="BA1569" s="28"/>
      <c r="BB1569" s="28"/>
      <c r="BC1569" s="28"/>
      <c r="BD1569" s="28"/>
      <c r="BE1569" s="28"/>
      <c r="BF1569" s="28"/>
      <c r="BG1569" s="28"/>
      <c r="BH1569" s="28"/>
      <c r="BI1569" s="28"/>
      <c r="BJ1569" s="28"/>
      <c r="BK1569" s="28"/>
      <c r="BL1569" s="28"/>
      <c r="BM1569" s="28"/>
    </row>
    <row r="1570" spans="5:65" ht="15"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  <c r="W1570" s="16"/>
      <c r="X1570" s="16"/>
      <c r="Y1570" s="16"/>
      <c r="Z1570" s="16"/>
      <c r="AA1570" s="16"/>
      <c r="AB1570" s="16"/>
      <c r="AC1570" s="16"/>
      <c r="AD1570" s="16"/>
      <c r="AE1570" s="16"/>
      <c r="AF1570" s="16"/>
      <c r="AG1570" s="16"/>
      <c r="AH1570" s="16"/>
      <c r="AI1570" s="16"/>
      <c r="AJ1570" s="16"/>
      <c r="AK1570" s="16"/>
      <c r="AL1570" s="16"/>
      <c r="AM1570" s="16"/>
      <c r="AN1570" s="16"/>
      <c r="AO1570" s="16"/>
      <c r="AP1570" s="16"/>
      <c r="AQ1570" s="16"/>
      <c r="AR1570" s="16"/>
      <c r="AS1570" s="16"/>
      <c r="AT1570" s="16"/>
      <c r="AU1570" s="16"/>
      <c r="AV1570" s="16"/>
      <c r="AW1570" s="16"/>
      <c r="AX1570" s="16"/>
      <c r="AY1570" s="16"/>
      <c r="AZ1570" s="28"/>
      <c r="BA1570" s="28"/>
      <c r="BB1570" s="28"/>
      <c r="BC1570" s="28"/>
      <c r="BD1570" s="28"/>
      <c r="BE1570" s="28"/>
      <c r="BF1570" s="28"/>
      <c r="BG1570" s="28"/>
      <c r="BH1570" s="28"/>
      <c r="BI1570" s="28"/>
      <c r="BJ1570" s="28"/>
      <c r="BK1570" s="28"/>
      <c r="BL1570" s="28"/>
      <c r="BM1570" s="28"/>
    </row>
    <row r="1571" spans="5:65" ht="15"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  <c r="W1571" s="16"/>
      <c r="X1571" s="16"/>
      <c r="Y1571" s="16"/>
      <c r="Z1571" s="16"/>
      <c r="AA1571" s="16"/>
      <c r="AB1571" s="16"/>
      <c r="AC1571" s="16"/>
      <c r="AD1571" s="16"/>
      <c r="AE1571" s="16"/>
      <c r="AF1571" s="16"/>
      <c r="AG1571" s="16"/>
      <c r="AH1571" s="16"/>
      <c r="AI1571" s="16"/>
      <c r="AJ1571" s="16"/>
      <c r="AK1571" s="16"/>
      <c r="AL1571" s="16"/>
      <c r="AM1571" s="16"/>
      <c r="AN1571" s="16"/>
      <c r="AO1571" s="16"/>
      <c r="AP1571" s="16"/>
      <c r="AQ1571" s="16"/>
      <c r="AR1571" s="16"/>
      <c r="AS1571" s="16"/>
      <c r="AT1571" s="16"/>
      <c r="AU1571" s="16"/>
      <c r="AV1571" s="16"/>
      <c r="AW1571" s="16"/>
      <c r="AX1571" s="16"/>
      <c r="AY1571" s="16"/>
      <c r="AZ1571" s="28"/>
      <c r="BA1571" s="28"/>
      <c r="BB1571" s="28"/>
      <c r="BC1571" s="28"/>
      <c r="BD1571" s="28"/>
      <c r="BE1571" s="28"/>
      <c r="BF1571" s="28"/>
      <c r="BG1571" s="28"/>
      <c r="BH1571" s="28"/>
      <c r="BI1571" s="28"/>
      <c r="BJ1571" s="28"/>
      <c r="BK1571" s="28"/>
      <c r="BL1571" s="28"/>
      <c r="BM1571" s="28"/>
    </row>
    <row r="1572" spans="5:65" ht="15"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16"/>
      <c r="Y1572" s="16"/>
      <c r="Z1572" s="16"/>
      <c r="AA1572" s="16"/>
      <c r="AB1572" s="16"/>
      <c r="AC1572" s="16"/>
      <c r="AD1572" s="16"/>
      <c r="AE1572" s="16"/>
      <c r="AF1572" s="16"/>
      <c r="AG1572" s="16"/>
      <c r="AH1572" s="16"/>
      <c r="AI1572" s="16"/>
      <c r="AJ1572" s="16"/>
      <c r="AK1572" s="16"/>
      <c r="AL1572" s="16"/>
      <c r="AM1572" s="16"/>
      <c r="AN1572" s="16"/>
      <c r="AO1572" s="16"/>
      <c r="AP1572" s="16"/>
      <c r="AQ1572" s="16"/>
      <c r="AR1572" s="16"/>
      <c r="AS1572" s="16"/>
      <c r="AT1572" s="16"/>
      <c r="AU1572" s="16"/>
      <c r="AV1572" s="16"/>
      <c r="AW1572" s="16"/>
      <c r="AX1572" s="16"/>
      <c r="AY1572" s="16"/>
      <c r="AZ1572" s="28"/>
      <c r="BA1572" s="28"/>
      <c r="BB1572" s="28"/>
      <c r="BC1572" s="28"/>
      <c r="BD1572" s="28"/>
      <c r="BE1572" s="28"/>
      <c r="BF1572" s="28"/>
      <c r="BG1572" s="28"/>
      <c r="BH1572" s="28"/>
      <c r="BI1572" s="28"/>
      <c r="BJ1572" s="28"/>
      <c r="BK1572" s="28"/>
      <c r="BL1572" s="28"/>
      <c r="BM1572" s="28"/>
    </row>
    <row r="1573" spans="5:65" ht="15"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/>
      <c r="Y1573" s="16"/>
      <c r="Z1573" s="16"/>
      <c r="AA1573" s="16"/>
      <c r="AB1573" s="16"/>
      <c r="AC1573" s="16"/>
      <c r="AD1573" s="16"/>
      <c r="AE1573" s="16"/>
      <c r="AF1573" s="16"/>
      <c r="AG1573" s="16"/>
      <c r="AH1573" s="16"/>
      <c r="AI1573" s="16"/>
      <c r="AJ1573" s="16"/>
      <c r="AK1573" s="16"/>
      <c r="AL1573" s="16"/>
      <c r="AM1573" s="16"/>
      <c r="AN1573" s="16"/>
      <c r="AO1573" s="16"/>
      <c r="AP1573" s="16"/>
      <c r="AQ1573" s="16"/>
      <c r="AR1573" s="16"/>
      <c r="AS1573" s="16"/>
      <c r="AT1573" s="16"/>
      <c r="AU1573" s="16"/>
      <c r="AV1573" s="16"/>
      <c r="AW1573" s="16"/>
      <c r="AX1573" s="16"/>
      <c r="AY1573" s="16"/>
      <c r="AZ1573" s="28"/>
      <c r="BA1573" s="28"/>
      <c r="BB1573" s="28"/>
      <c r="BC1573" s="28"/>
      <c r="BD1573" s="28"/>
      <c r="BE1573" s="28"/>
      <c r="BF1573" s="28"/>
      <c r="BG1573" s="28"/>
      <c r="BH1573" s="28"/>
      <c r="BI1573" s="28"/>
      <c r="BJ1573" s="28"/>
      <c r="BK1573" s="28"/>
      <c r="BL1573" s="28"/>
      <c r="BM1573" s="28"/>
    </row>
    <row r="1574" spans="5:65" ht="15"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  <c r="W1574" s="16"/>
      <c r="X1574" s="16"/>
      <c r="Y1574" s="16"/>
      <c r="Z1574" s="16"/>
      <c r="AA1574" s="16"/>
      <c r="AB1574" s="16"/>
      <c r="AC1574" s="16"/>
      <c r="AD1574" s="16"/>
      <c r="AE1574" s="16"/>
      <c r="AF1574" s="16"/>
      <c r="AG1574" s="16"/>
      <c r="AH1574" s="16"/>
      <c r="AI1574" s="16"/>
      <c r="AJ1574" s="16"/>
      <c r="AK1574" s="16"/>
      <c r="AL1574" s="16"/>
      <c r="AM1574" s="16"/>
      <c r="AN1574" s="16"/>
      <c r="AO1574" s="16"/>
      <c r="AP1574" s="16"/>
      <c r="AQ1574" s="16"/>
      <c r="AR1574" s="16"/>
      <c r="AS1574" s="16"/>
      <c r="AT1574" s="16"/>
      <c r="AU1574" s="16"/>
      <c r="AV1574" s="16"/>
      <c r="AW1574" s="16"/>
      <c r="AX1574" s="16"/>
      <c r="AY1574" s="16"/>
      <c r="AZ1574" s="28"/>
      <c r="BA1574" s="28"/>
      <c r="BB1574" s="28"/>
      <c r="BC1574" s="28"/>
      <c r="BD1574" s="28"/>
      <c r="BE1574" s="28"/>
      <c r="BF1574" s="28"/>
      <c r="BG1574" s="28"/>
      <c r="BH1574" s="28"/>
      <c r="BI1574" s="28"/>
      <c r="BJ1574" s="28"/>
      <c r="BK1574" s="28"/>
      <c r="BL1574" s="28"/>
      <c r="BM1574" s="28"/>
    </row>
    <row r="1575" spans="5:65" ht="15"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  <c r="W1575" s="16"/>
      <c r="X1575" s="16"/>
      <c r="Y1575" s="16"/>
      <c r="Z1575" s="16"/>
      <c r="AA1575" s="16"/>
      <c r="AB1575" s="16"/>
      <c r="AC1575" s="16"/>
      <c r="AD1575" s="16"/>
      <c r="AE1575" s="16"/>
      <c r="AF1575" s="16"/>
      <c r="AG1575" s="16"/>
      <c r="AH1575" s="16"/>
      <c r="AI1575" s="16"/>
      <c r="AJ1575" s="16"/>
      <c r="AK1575" s="16"/>
      <c r="AL1575" s="16"/>
      <c r="AM1575" s="16"/>
      <c r="AN1575" s="16"/>
      <c r="AO1575" s="16"/>
      <c r="AP1575" s="16"/>
      <c r="AQ1575" s="16"/>
      <c r="AR1575" s="16"/>
      <c r="AS1575" s="16"/>
      <c r="AT1575" s="16"/>
      <c r="AU1575" s="16"/>
      <c r="AV1575" s="16"/>
      <c r="AW1575" s="16"/>
      <c r="AX1575" s="16"/>
      <c r="AY1575" s="16"/>
      <c r="AZ1575" s="28"/>
      <c r="BA1575" s="28"/>
      <c r="BB1575" s="28"/>
      <c r="BC1575" s="28"/>
      <c r="BD1575" s="28"/>
      <c r="BE1575" s="28"/>
      <c r="BF1575" s="28"/>
      <c r="BG1575" s="28"/>
      <c r="BH1575" s="28"/>
      <c r="BI1575" s="28"/>
      <c r="BJ1575" s="28"/>
      <c r="BK1575" s="28"/>
      <c r="BL1575" s="28"/>
      <c r="BM1575" s="28"/>
    </row>
    <row r="1576" spans="5:65" ht="15"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  <c r="W1576" s="16"/>
      <c r="X1576" s="16"/>
      <c r="Y1576" s="16"/>
      <c r="Z1576" s="16"/>
      <c r="AA1576" s="16"/>
      <c r="AB1576" s="16"/>
      <c r="AC1576" s="16"/>
      <c r="AD1576" s="16"/>
      <c r="AE1576" s="16"/>
      <c r="AF1576" s="16"/>
      <c r="AG1576" s="16"/>
      <c r="AH1576" s="16"/>
      <c r="AI1576" s="16"/>
      <c r="AJ1576" s="16"/>
      <c r="AK1576" s="16"/>
      <c r="AL1576" s="16"/>
      <c r="AM1576" s="16"/>
      <c r="AN1576" s="16"/>
      <c r="AO1576" s="16"/>
      <c r="AP1576" s="16"/>
      <c r="AQ1576" s="16"/>
      <c r="AR1576" s="16"/>
      <c r="AS1576" s="16"/>
      <c r="AT1576" s="16"/>
      <c r="AU1576" s="16"/>
      <c r="AV1576" s="16"/>
      <c r="AW1576" s="16"/>
      <c r="AX1576" s="16"/>
      <c r="AY1576" s="16"/>
      <c r="AZ1576" s="28"/>
      <c r="BA1576" s="28"/>
      <c r="BB1576" s="28"/>
      <c r="BC1576" s="28"/>
      <c r="BD1576" s="28"/>
      <c r="BE1576" s="28"/>
      <c r="BF1576" s="28"/>
      <c r="BG1576" s="28"/>
      <c r="BH1576" s="28"/>
      <c r="BI1576" s="28"/>
      <c r="BJ1576" s="28"/>
      <c r="BK1576" s="28"/>
      <c r="BL1576" s="28"/>
      <c r="BM1576" s="28"/>
    </row>
    <row r="1577" spans="5:65" ht="15"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16"/>
      <c r="Y1577" s="16"/>
      <c r="Z1577" s="16"/>
      <c r="AA1577" s="16"/>
      <c r="AB1577" s="16"/>
      <c r="AC1577" s="16"/>
      <c r="AD1577" s="16"/>
      <c r="AE1577" s="16"/>
      <c r="AF1577" s="16"/>
      <c r="AG1577" s="16"/>
      <c r="AH1577" s="16"/>
      <c r="AI1577" s="16"/>
      <c r="AJ1577" s="16"/>
      <c r="AK1577" s="16"/>
      <c r="AL1577" s="16"/>
      <c r="AM1577" s="16"/>
      <c r="AN1577" s="16"/>
      <c r="AO1577" s="16"/>
      <c r="AP1577" s="16"/>
      <c r="AQ1577" s="16"/>
      <c r="AR1577" s="16"/>
      <c r="AS1577" s="16"/>
      <c r="AT1577" s="16"/>
      <c r="AU1577" s="16"/>
      <c r="AV1577" s="16"/>
      <c r="AW1577" s="16"/>
      <c r="AX1577" s="16"/>
      <c r="AY1577" s="16"/>
      <c r="AZ1577" s="28"/>
      <c r="BA1577" s="28"/>
      <c r="BB1577" s="28"/>
      <c r="BC1577" s="28"/>
      <c r="BD1577" s="28"/>
      <c r="BE1577" s="28"/>
      <c r="BF1577" s="28"/>
      <c r="BG1577" s="28"/>
      <c r="BH1577" s="28"/>
      <c r="BI1577" s="28"/>
      <c r="BJ1577" s="28"/>
      <c r="BK1577" s="28"/>
      <c r="BL1577" s="28"/>
      <c r="BM1577" s="28"/>
    </row>
    <row r="1578" spans="5:65" ht="15"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  <c r="W1578" s="16"/>
      <c r="X1578" s="16"/>
      <c r="Y1578" s="16"/>
      <c r="Z1578" s="16"/>
      <c r="AA1578" s="16"/>
      <c r="AB1578" s="16"/>
      <c r="AC1578" s="16"/>
      <c r="AD1578" s="16"/>
      <c r="AE1578" s="16"/>
      <c r="AF1578" s="16"/>
      <c r="AG1578" s="16"/>
      <c r="AH1578" s="16"/>
      <c r="AI1578" s="16"/>
      <c r="AJ1578" s="16"/>
      <c r="AK1578" s="16"/>
      <c r="AL1578" s="16"/>
      <c r="AM1578" s="16"/>
      <c r="AN1578" s="16"/>
      <c r="AO1578" s="16"/>
      <c r="AP1578" s="16"/>
      <c r="AQ1578" s="16"/>
      <c r="AR1578" s="16"/>
      <c r="AS1578" s="16"/>
      <c r="AT1578" s="16"/>
      <c r="AU1578" s="16"/>
      <c r="AV1578" s="16"/>
      <c r="AW1578" s="16"/>
      <c r="AX1578" s="16"/>
      <c r="AY1578" s="16"/>
      <c r="AZ1578" s="28"/>
      <c r="BA1578" s="28"/>
      <c r="BB1578" s="28"/>
      <c r="BC1578" s="28"/>
      <c r="BD1578" s="28"/>
      <c r="BE1578" s="28"/>
      <c r="BF1578" s="28"/>
      <c r="BG1578" s="28"/>
      <c r="BH1578" s="28"/>
      <c r="BI1578" s="28"/>
      <c r="BJ1578" s="28"/>
      <c r="BK1578" s="28"/>
      <c r="BL1578" s="28"/>
      <c r="BM1578" s="28"/>
    </row>
    <row r="1579" spans="5:65" ht="15"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  <c r="W1579" s="16"/>
      <c r="X1579" s="16"/>
      <c r="Y1579" s="16"/>
      <c r="Z1579" s="16"/>
      <c r="AA1579" s="16"/>
      <c r="AB1579" s="16"/>
      <c r="AC1579" s="16"/>
      <c r="AD1579" s="16"/>
      <c r="AE1579" s="16"/>
      <c r="AF1579" s="16"/>
      <c r="AG1579" s="16"/>
      <c r="AH1579" s="16"/>
      <c r="AI1579" s="16"/>
      <c r="AJ1579" s="16"/>
      <c r="AK1579" s="16"/>
      <c r="AL1579" s="16"/>
      <c r="AM1579" s="16"/>
      <c r="AN1579" s="16"/>
      <c r="AO1579" s="16"/>
      <c r="AP1579" s="16"/>
      <c r="AQ1579" s="16"/>
      <c r="AR1579" s="16"/>
      <c r="AS1579" s="16"/>
      <c r="AT1579" s="16"/>
      <c r="AU1579" s="16"/>
      <c r="AV1579" s="16"/>
      <c r="AW1579" s="16"/>
      <c r="AX1579" s="16"/>
      <c r="AY1579" s="16"/>
      <c r="AZ1579" s="28"/>
      <c r="BA1579" s="28"/>
      <c r="BB1579" s="28"/>
      <c r="BC1579" s="28"/>
      <c r="BD1579" s="28"/>
      <c r="BE1579" s="28"/>
      <c r="BF1579" s="28"/>
      <c r="BG1579" s="28"/>
      <c r="BH1579" s="28"/>
      <c r="BI1579" s="28"/>
      <c r="BJ1579" s="28"/>
      <c r="BK1579" s="28"/>
      <c r="BL1579" s="28"/>
      <c r="BM1579" s="28"/>
    </row>
    <row r="1580" spans="5:65" ht="15"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  <c r="Z1580" s="16"/>
      <c r="AA1580" s="16"/>
      <c r="AB1580" s="16"/>
      <c r="AC1580" s="16"/>
      <c r="AD1580" s="16"/>
      <c r="AE1580" s="16"/>
      <c r="AF1580" s="16"/>
      <c r="AG1580" s="16"/>
      <c r="AH1580" s="16"/>
      <c r="AI1580" s="16"/>
      <c r="AJ1580" s="16"/>
      <c r="AK1580" s="16"/>
      <c r="AL1580" s="16"/>
      <c r="AM1580" s="16"/>
      <c r="AN1580" s="16"/>
      <c r="AO1580" s="16"/>
      <c r="AP1580" s="16"/>
      <c r="AQ1580" s="16"/>
      <c r="AR1580" s="16"/>
      <c r="AS1580" s="16"/>
      <c r="AT1580" s="16"/>
      <c r="AU1580" s="16"/>
      <c r="AV1580" s="16"/>
      <c r="AW1580" s="16"/>
      <c r="AX1580" s="16"/>
      <c r="AY1580" s="16"/>
      <c r="AZ1580" s="28"/>
      <c r="BA1580" s="28"/>
      <c r="BB1580" s="28"/>
      <c r="BC1580" s="28"/>
      <c r="BD1580" s="28"/>
      <c r="BE1580" s="28"/>
      <c r="BF1580" s="28"/>
      <c r="BG1580" s="28"/>
      <c r="BH1580" s="28"/>
      <c r="BI1580" s="28"/>
      <c r="BJ1580" s="28"/>
      <c r="BK1580" s="28"/>
      <c r="BL1580" s="28"/>
      <c r="BM1580" s="28"/>
    </row>
    <row r="1581" spans="5:65" ht="15"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  <c r="X1581" s="16"/>
      <c r="Y1581" s="16"/>
      <c r="Z1581" s="16"/>
      <c r="AA1581" s="16"/>
      <c r="AB1581" s="16"/>
      <c r="AC1581" s="16"/>
      <c r="AD1581" s="16"/>
      <c r="AE1581" s="16"/>
      <c r="AF1581" s="16"/>
      <c r="AG1581" s="16"/>
      <c r="AH1581" s="16"/>
      <c r="AI1581" s="16"/>
      <c r="AJ1581" s="16"/>
      <c r="AK1581" s="16"/>
      <c r="AL1581" s="16"/>
      <c r="AM1581" s="16"/>
      <c r="AN1581" s="16"/>
      <c r="AO1581" s="16"/>
      <c r="AP1581" s="16"/>
      <c r="AQ1581" s="16"/>
      <c r="AR1581" s="16"/>
      <c r="AS1581" s="16"/>
      <c r="AT1581" s="16"/>
      <c r="AU1581" s="16"/>
      <c r="AV1581" s="16"/>
      <c r="AW1581" s="16"/>
      <c r="AX1581" s="16"/>
      <c r="AY1581" s="16"/>
      <c r="AZ1581" s="28"/>
      <c r="BA1581" s="28"/>
      <c r="BB1581" s="28"/>
      <c r="BC1581" s="28"/>
      <c r="BD1581" s="28"/>
      <c r="BE1581" s="28"/>
      <c r="BF1581" s="28"/>
      <c r="BG1581" s="28"/>
      <c r="BH1581" s="28"/>
      <c r="BI1581" s="28"/>
      <c r="BJ1581" s="28"/>
      <c r="BK1581" s="28"/>
      <c r="BL1581" s="28"/>
      <c r="BM1581" s="28"/>
    </row>
    <row r="1582" spans="5:65" ht="15"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  <c r="W1582" s="16"/>
      <c r="X1582" s="16"/>
      <c r="Y1582" s="16"/>
      <c r="Z1582" s="16"/>
      <c r="AA1582" s="16"/>
      <c r="AB1582" s="16"/>
      <c r="AC1582" s="16"/>
      <c r="AD1582" s="16"/>
      <c r="AE1582" s="16"/>
      <c r="AF1582" s="16"/>
      <c r="AG1582" s="16"/>
      <c r="AH1582" s="16"/>
      <c r="AI1582" s="16"/>
      <c r="AJ1582" s="16"/>
      <c r="AK1582" s="16"/>
      <c r="AL1582" s="16"/>
      <c r="AM1582" s="16"/>
      <c r="AN1582" s="16"/>
      <c r="AO1582" s="16"/>
      <c r="AP1582" s="16"/>
      <c r="AQ1582" s="16"/>
      <c r="AR1582" s="16"/>
      <c r="AS1582" s="16"/>
      <c r="AT1582" s="16"/>
      <c r="AU1582" s="16"/>
      <c r="AV1582" s="16"/>
      <c r="AW1582" s="16"/>
      <c r="AX1582" s="16"/>
      <c r="AY1582" s="16"/>
      <c r="AZ1582" s="28"/>
      <c r="BA1582" s="28"/>
      <c r="BB1582" s="28"/>
      <c r="BC1582" s="28"/>
      <c r="BD1582" s="28"/>
      <c r="BE1582" s="28"/>
      <c r="BF1582" s="28"/>
      <c r="BG1582" s="28"/>
      <c r="BH1582" s="28"/>
      <c r="BI1582" s="28"/>
      <c r="BJ1582" s="28"/>
      <c r="BK1582" s="28"/>
      <c r="BL1582" s="28"/>
      <c r="BM1582" s="28"/>
    </row>
    <row r="1583" spans="5:65" ht="15"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  <c r="W1583" s="16"/>
      <c r="X1583" s="16"/>
      <c r="Y1583" s="16"/>
      <c r="Z1583" s="16"/>
      <c r="AA1583" s="16"/>
      <c r="AB1583" s="16"/>
      <c r="AC1583" s="16"/>
      <c r="AD1583" s="16"/>
      <c r="AE1583" s="16"/>
      <c r="AF1583" s="16"/>
      <c r="AG1583" s="16"/>
      <c r="AH1583" s="16"/>
      <c r="AI1583" s="16"/>
      <c r="AJ1583" s="16"/>
      <c r="AK1583" s="16"/>
      <c r="AL1583" s="16"/>
      <c r="AM1583" s="16"/>
      <c r="AN1583" s="16"/>
      <c r="AO1583" s="16"/>
      <c r="AP1583" s="16"/>
      <c r="AQ1583" s="16"/>
      <c r="AR1583" s="16"/>
      <c r="AS1583" s="16"/>
      <c r="AT1583" s="16"/>
      <c r="AU1583" s="16"/>
      <c r="AV1583" s="16"/>
      <c r="AW1583" s="16"/>
      <c r="AX1583" s="16"/>
      <c r="AY1583" s="16"/>
      <c r="AZ1583" s="28"/>
      <c r="BA1583" s="28"/>
      <c r="BB1583" s="28"/>
      <c r="BC1583" s="28"/>
      <c r="BD1583" s="28"/>
      <c r="BE1583" s="28"/>
      <c r="BF1583" s="28"/>
      <c r="BG1583" s="28"/>
      <c r="BH1583" s="28"/>
      <c r="BI1583" s="28"/>
      <c r="BJ1583" s="28"/>
      <c r="BK1583" s="28"/>
      <c r="BL1583" s="28"/>
      <c r="BM1583" s="28"/>
    </row>
    <row r="1584" spans="5:65" ht="15"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16"/>
      <c r="Y1584" s="16"/>
      <c r="Z1584" s="16"/>
      <c r="AA1584" s="16"/>
      <c r="AB1584" s="16"/>
      <c r="AC1584" s="16"/>
      <c r="AD1584" s="16"/>
      <c r="AE1584" s="16"/>
      <c r="AF1584" s="16"/>
      <c r="AG1584" s="16"/>
      <c r="AH1584" s="16"/>
      <c r="AI1584" s="16"/>
      <c r="AJ1584" s="16"/>
      <c r="AK1584" s="16"/>
      <c r="AL1584" s="16"/>
      <c r="AM1584" s="16"/>
      <c r="AN1584" s="16"/>
      <c r="AO1584" s="16"/>
      <c r="AP1584" s="16"/>
      <c r="AQ1584" s="16"/>
      <c r="AR1584" s="16"/>
      <c r="AS1584" s="16"/>
      <c r="AT1584" s="16"/>
      <c r="AU1584" s="16"/>
      <c r="AV1584" s="16"/>
      <c r="AW1584" s="16"/>
      <c r="AX1584" s="16"/>
      <c r="AY1584" s="16"/>
      <c r="AZ1584" s="28"/>
      <c r="BA1584" s="28"/>
      <c r="BB1584" s="28"/>
      <c r="BC1584" s="28"/>
      <c r="BD1584" s="28"/>
      <c r="BE1584" s="28"/>
      <c r="BF1584" s="28"/>
      <c r="BG1584" s="28"/>
      <c r="BH1584" s="28"/>
      <c r="BI1584" s="28"/>
      <c r="BJ1584" s="28"/>
      <c r="BK1584" s="28"/>
      <c r="BL1584" s="28"/>
      <c r="BM1584" s="28"/>
    </row>
    <row r="1585" spans="5:65" ht="15"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16"/>
      <c r="Y1585" s="16"/>
      <c r="Z1585" s="16"/>
      <c r="AA1585" s="16"/>
      <c r="AB1585" s="16"/>
      <c r="AC1585" s="16"/>
      <c r="AD1585" s="16"/>
      <c r="AE1585" s="16"/>
      <c r="AF1585" s="16"/>
      <c r="AG1585" s="16"/>
      <c r="AH1585" s="16"/>
      <c r="AI1585" s="16"/>
      <c r="AJ1585" s="16"/>
      <c r="AK1585" s="16"/>
      <c r="AL1585" s="16"/>
      <c r="AM1585" s="16"/>
      <c r="AN1585" s="16"/>
      <c r="AO1585" s="16"/>
      <c r="AP1585" s="16"/>
      <c r="AQ1585" s="16"/>
      <c r="AR1585" s="16"/>
      <c r="AS1585" s="16"/>
      <c r="AT1585" s="16"/>
      <c r="AU1585" s="16"/>
      <c r="AV1585" s="16"/>
      <c r="AW1585" s="16"/>
      <c r="AX1585" s="16"/>
      <c r="AY1585" s="16"/>
      <c r="AZ1585" s="28"/>
      <c r="BA1585" s="28"/>
      <c r="BB1585" s="28"/>
      <c r="BC1585" s="28"/>
      <c r="BD1585" s="28"/>
      <c r="BE1585" s="28"/>
      <c r="BF1585" s="28"/>
      <c r="BG1585" s="28"/>
      <c r="BH1585" s="28"/>
      <c r="BI1585" s="28"/>
      <c r="BJ1585" s="28"/>
      <c r="BK1585" s="28"/>
      <c r="BL1585" s="28"/>
      <c r="BM1585" s="28"/>
    </row>
    <row r="1586" spans="5:65" ht="15"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  <c r="W1586" s="16"/>
      <c r="X1586" s="16"/>
      <c r="Y1586" s="16"/>
      <c r="Z1586" s="16"/>
      <c r="AA1586" s="16"/>
      <c r="AB1586" s="16"/>
      <c r="AC1586" s="16"/>
      <c r="AD1586" s="16"/>
      <c r="AE1586" s="16"/>
      <c r="AF1586" s="16"/>
      <c r="AG1586" s="16"/>
      <c r="AH1586" s="16"/>
      <c r="AI1586" s="16"/>
      <c r="AJ1586" s="16"/>
      <c r="AK1586" s="16"/>
      <c r="AL1586" s="16"/>
      <c r="AM1586" s="16"/>
      <c r="AN1586" s="16"/>
      <c r="AO1586" s="16"/>
      <c r="AP1586" s="16"/>
      <c r="AQ1586" s="16"/>
      <c r="AR1586" s="16"/>
      <c r="AS1586" s="16"/>
      <c r="AT1586" s="16"/>
      <c r="AU1586" s="16"/>
      <c r="AV1586" s="16"/>
      <c r="AW1586" s="16"/>
      <c r="AX1586" s="16"/>
      <c r="AY1586" s="16"/>
      <c r="AZ1586" s="28"/>
      <c r="BA1586" s="28"/>
      <c r="BB1586" s="28"/>
      <c r="BC1586" s="28"/>
      <c r="BD1586" s="28"/>
      <c r="BE1586" s="28"/>
      <c r="BF1586" s="28"/>
      <c r="BG1586" s="28"/>
      <c r="BH1586" s="28"/>
      <c r="BI1586" s="28"/>
      <c r="BJ1586" s="28"/>
      <c r="BK1586" s="28"/>
      <c r="BL1586" s="28"/>
      <c r="BM1586" s="28"/>
    </row>
    <row r="1587" spans="5:65" ht="15"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  <c r="W1587" s="16"/>
      <c r="X1587" s="16"/>
      <c r="Y1587" s="16"/>
      <c r="Z1587" s="16"/>
      <c r="AA1587" s="16"/>
      <c r="AB1587" s="16"/>
      <c r="AC1587" s="16"/>
      <c r="AD1587" s="16"/>
      <c r="AE1587" s="16"/>
      <c r="AF1587" s="16"/>
      <c r="AG1587" s="16"/>
      <c r="AH1587" s="16"/>
      <c r="AI1587" s="16"/>
      <c r="AJ1587" s="16"/>
      <c r="AK1587" s="16"/>
      <c r="AL1587" s="16"/>
      <c r="AM1587" s="16"/>
      <c r="AN1587" s="16"/>
      <c r="AO1587" s="16"/>
      <c r="AP1587" s="16"/>
      <c r="AQ1587" s="16"/>
      <c r="AR1587" s="16"/>
      <c r="AS1587" s="16"/>
      <c r="AT1587" s="16"/>
      <c r="AU1587" s="16"/>
      <c r="AV1587" s="16"/>
      <c r="AW1587" s="16"/>
      <c r="AX1587" s="16"/>
      <c r="AY1587" s="16"/>
      <c r="AZ1587" s="28"/>
      <c r="BA1587" s="28"/>
      <c r="BB1587" s="28"/>
      <c r="BC1587" s="28"/>
      <c r="BD1587" s="28"/>
      <c r="BE1587" s="28"/>
      <c r="BF1587" s="28"/>
      <c r="BG1587" s="28"/>
      <c r="BH1587" s="28"/>
      <c r="BI1587" s="28"/>
      <c r="BJ1587" s="28"/>
      <c r="BK1587" s="28"/>
      <c r="BL1587" s="28"/>
      <c r="BM1587" s="28"/>
    </row>
    <row r="1588" spans="5:65" ht="15"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  <c r="AA1588" s="16"/>
      <c r="AB1588" s="16"/>
      <c r="AC1588" s="16"/>
      <c r="AD1588" s="16"/>
      <c r="AE1588" s="16"/>
      <c r="AF1588" s="16"/>
      <c r="AG1588" s="16"/>
      <c r="AH1588" s="16"/>
      <c r="AI1588" s="16"/>
      <c r="AJ1588" s="16"/>
      <c r="AK1588" s="16"/>
      <c r="AL1588" s="16"/>
      <c r="AM1588" s="16"/>
      <c r="AN1588" s="16"/>
      <c r="AO1588" s="16"/>
      <c r="AP1588" s="16"/>
      <c r="AQ1588" s="16"/>
      <c r="AR1588" s="16"/>
      <c r="AS1588" s="16"/>
      <c r="AT1588" s="16"/>
      <c r="AU1588" s="16"/>
      <c r="AV1588" s="16"/>
      <c r="AW1588" s="16"/>
      <c r="AX1588" s="16"/>
      <c r="AY1588" s="16"/>
      <c r="AZ1588" s="28"/>
      <c r="BA1588" s="28"/>
      <c r="BB1588" s="28"/>
      <c r="BC1588" s="28"/>
      <c r="BD1588" s="28"/>
      <c r="BE1588" s="28"/>
      <c r="BF1588" s="28"/>
      <c r="BG1588" s="28"/>
      <c r="BH1588" s="28"/>
      <c r="BI1588" s="28"/>
      <c r="BJ1588" s="28"/>
      <c r="BK1588" s="28"/>
      <c r="BL1588" s="28"/>
      <c r="BM1588" s="28"/>
    </row>
    <row r="1589" spans="5:65" ht="15"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6"/>
      <c r="AA1589" s="16"/>
      <c r="AB1589" s="16"/>
      <c r="AC1589" s="16"/>
      <c r="AD1589" s="16"/>
      <c r="AE1589" s="16"/>
      <c r="AF1589" s="16"/>
      <c r="AG1589" s="16"/>
      <c r="AH1589" s="16"/>
      <c r="AI1589" s="16"/>
      <c r="AJ1589" s="16"/>
      <c r="AK1589" s="16"/>
      <c r="AL1589" s="16"/>
      <c r="AM1589" s="16"/>
      <c r="AN1589" s="16"/>
      <c r="AO1589" s="16"/>
      <c r="AP1589" s="16"/>
      <c r="AQ1589" s="16"/>
      <c r="AR1589" s="16"/>
      <c r="AS1589" s="16"/>
      <c r="AT1589" s="16"/>
      <c r="AU1589" s="16"/>
      <c r="AV1589" s="16"/>
      <c r="AW1589" s="16"/>
      <c r="AX1589" s="16"/>
      <c r="AY1589" s="16"/>
      <c r="AZ1589" s="28"/>
      <c r="BA1589" s="28"/>
      <c r="BB1589" s="28"/>
      <c r="BC1589" s="28"/>
      <c r="BD1589" s="28"/>
      <c r="BE1589" s="28"/>
      <c r="BF1589" s="28"/>
      <c r="BG1589" s="28"/>
      <c r="BH1589" s="28"/>
      <c r="BI1589" s="28"/>
      <c r="BJ1589" s="28"/>
      <c r="BK1589" s="28"/>
      <c r="BL1589" s="28"/>
      <c r="BM1589" s="28"/>
    </row>
    <row r="1590" spans="5:65" ht="15"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  <c r="W1590" s="16"/>
      <c r="X1590" s="16"/>
      <c r="Y1590" s="16"/>
      <c r="Z1590" s="16"/>
      <c r="AA1590" s="16"/>
      <c r="AB1590" s="16"/>
      <c r="AC1590" s="16"/>
      <c r="AD1590" s="16"/>
      <c r="AE1590" s="16"/>
      <c r="AF1590" s="16"/>
      <c r="AG1590" s="16"/>
      <c r="AH1590" s="16"/>
      <c r="AI1590" s="16"/>
      <c r="AJ1590" s="16"/>
      <c r="AK1590" s="16"/>
      <c r="AL1590" s="16"/>
      <c r="AM1590" s="16"/>
      <c r="AN1590" s="16"/>
      <c r="AO1590" s="16"/>
      <c r="AP1590" s="16"/>
      <c r="AQ1590" s="16"/>
      <c r="AR1590" s="16"/>
      <c r="AS1590" s="16"/>
      <c r="AT1590" s="16"/>
      <c r="AU1590" s="16"/>
      <c r="AV1590" s="16"/>
      <c r="AW1590" s="16"/>
      <c r="AX1590" s="16"/>
      <c r="AY1590" s="16"/>
      <c r="AZ1590" s="28"/>
      <c r="BA1590" s="28"/>
      <c r="BB1590" s="28"/>
      <c r="BC1590" s="28"/>
      <c r="BD1590" s="28"/>
      <c r="BE1590" s="28"/>
      <c r="BF1590" s="28"/>
      <c r="BG1590" s="28"/>
      <c r="BH1590" s="28"/>
      <c r="BI1590" s="28"/>
      <c r="BJ1590" s="28"/>
      <c r="BK1590" s="28"/>
      <c r="BL1590" s="28"/>
      <c r="BM1590" s="28"/>
    </row>
    <row r="1591" spans="5:65" ht="15"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  <c r="W1591" s="16"/>
      <c r="X1591" s="16"/>
      <c r="Y1591" s="16"/>
      <c r="Z1591" s="16"/>
      <c r="AA1591" s="16"/>
      <c r="AB1591" s="16"/>
      <c r="AC1591" s="16"/>
      <c r="AD1591" s="16"/>
      <c r="AE1591" s="16"/>
      <c r="AF1591" s="16"/>
      <c r="AG1591" s="16"/>
      <c r="AH1591" s="16"/>
      <c r="AI1591" s="16"/>
      <c r="AJ1591" s="16"/>
      <c r="AK1591" s="16"/>
      <c r="AL1591" s="16"/>
      <c r="AM1591" s="16"/>
      <c r="AN1591" s="16"/>
      <c r="AO1591" s="16"/>
      <c r="AP1591" s="16"/>
      <c r="AQ1591" s="16"/>
      <c r="AR1591" s="16"/>
      <c r="AS1591" s="16"/>
      <c r="AT1591" s="16"/>
      <c r="AU1591" s="16"/>
      <c r="AV1591" s="16"/>
      <c r="AW1591" s="16"/>
      <c r="AX1591" s="16"/>
      <c r="AY1591" s="16"/>
      <c r="AZ1591" s="28"/>
      <c r="BA1591" s="28"/>
      <c r="BB1591" s="28"/>
      <c r="BC1591" s="28"/>
      <c r="BD1591" s="28"/>
      <c r="BE1591" s="28"/>
      <c r="BF1591" s="28"/>
      <c r="BG1591" s="28"/>
      <c r="BH1591" s="28"/>
      <c r="BI1591" s="28"/>
      <c r="BJ1591" s="28"/>
      <c r="BK1591" s="28"/>
      <c r="BL1591" s="28"/>
      <c r="BM1591" s="28"/>
    </row>
    <row r="1592" spans="5:65" ht="15"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/>
      <c r="Y1592" s="16"/>
      <c r="Z1592" s="16"/>
      <c r="AA1592" s="16"/>
      <c r="AB1592" s="16"/>
      <c r="AC1592" s="16"/>
      <c r="AD1592" s="16"/>
      <c r="AE1592" s="16"/>
      <c r="AF1592" s="16"/>
      <c r="AG1592" s="16"/>
      <c r="AH1592" s="16"/>
      <c r="AI1592" s="16"/>
      <c r="AJ1592" s="16"/>
      <c r="AK1592" s="16"/>
      <c r="AL1592" s="16"/>
      <c r="AM1592" s="16"/>
      <c r="AN1592" s="16"/>
      <c r="AO1592" s="16"/>
      <c r="AP1592" s="16"/>
      <c r="AQ1592" s="16"/>
      <c r="AR1592" s="16"/>
      <c r="AS1592" s="16"/>
      <c r="AT1592" s="16"/>
      <c r="AU1592" s="16"/>
      <c r="AV1592" s="16"/>
      <c r="AW1592" s="16"/>
      <c r="AX1592" s="16"/>
      <c r="AY1592" s="16"/>
      <c r="AZ1592" s="28"/>
      <c r="BA1592" s="28"/>
      <c r="BB1592" s="28"/>
      <c r="BC1592" s="28"/>
      <c r="BD1592" s="28"/>
      <c r="BE1592" s="28"/>
      <c r="BF1592" s="28"/>
      <c r="BG1592" s="28"/>
      <c r="BH1592" s="28"/>
      <c r="BI1592" s="28"/>
      <c r="BJ1592" s="28"/>
      <c r="BK1592" s="28"/>
      <c r="BL1592" s="28"/>
      <c r="BM1592" s="28"/>
    </row>
    <row r="1593" spans="5:65" ht="15"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  <c r="X1593" s="16"/>
      <c r="Y1593" s="16"/>
      <c r="Z1593" s="16"/>
      <c r="AA1593" s="16"/>
      <c r="AB1593" s="16"/>
      <c r="AC1593" s="16"/>
      <c r="AD1593" s="16"/>
      <c r="AE1593" s="16"/>
      <c r="AF1593" s="16"/>
      <c r="AG1593" s="16"/>
      <c r="AH1593" s="16"/>
      <c r="AI1593" s="16"/>
      <c r="AJ1593" s="16"/>
      <c r="AK1593" s="16"/>
      <c r="AL1593" s="16"/>
      <c r="AM1593" s="16"/>
      <c r="AN1593" s="16"/>
      <c r="AO1593" s="16"/>
      <c r="AP1593" s="16"/>
      <c r="AQ1593" s="16"/>
      <c r="AR1593" s="16"/>
      <c r="AS1593" s="16"/>
      <c r="AT1593" s="16"/>
      <c r="AU1593" s="16"/>
      <c r="AV1593" s="16"/>
      <c r="AW1593" s="16"/>
      <c r="AX1593" s="16"/>
      <c r="AY1593" s="16"/>
      <c r="AZ1593" s="28"/>
      <c r="BA1593" s="28"/>
      <c r="BB1593" s="28"/>
      <c r="BC1593" s="28"/>
      <c r="BD1593" s="28"/>
      <c r="BE1593" s="28"/>
      <c r="BF1593" s="28"/>
      <c r="BG1593" s="28"/>
      <c r="BH1593" s="28"/>
      <c r="BI1593" s="28"/>
      <c r="BJ1593" s="28"/>
      <c r="BK1593" s="28"/>
      <c r="BL1593" s="28"/>
      <c r="BM1593" s="28"/>
    </row>
    <row r="1594" spans="5:65" ht="15"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  <c r="W1594" s="16"/>
      <c r="X1594" s="16"/>
      <c r="Y1594" s="16"/>
      <c r="Z1594" s="16"/>
      <c r="AA1594" s="16"/>
      <c r="AB1594" s="16"/>
      <c r="AC1594" s="16"/>
      <c r="AD1594" s="16"/>
      <c r="AE1594" s="16"/>
      <c r="AF1594" s="16"/>
      <c r="AG1594" s="16"/>
      <c r="AH1594" s="16"/>
      <c r="AI1594" s="16"/>
      <c r="AJ1594" s="16"/>
      <c r="AK1594" s="16"/>
      <c r="AL1594" s="16"/>
      <c r="AM1594" s="16"/>
      <c r="AN1594" s="16"/>
      <c r="AO1594" s="16"/>
      <c r="AP1594" s="16"/>
      <c r="AQ1594" s="16"/>
      <c r="AR1594" s="16"/>
      <c r="AS1594" s="16"/>
      <c r="AT1594" s="16"/>
      <c r="AU1594" s="16"/>
      <c r="AV1594" s="16"/>
      <c r="AW1594" s="16"/>
      <c r="AX1594" s="16"/>
      <c r="AY1594" s="16"/>
      <c r="AZ1594" s="28"/>
      <c r="BA1594" s="28"/>
      <c r="BB1594" s="28"/>
      <c r="BC1594" s="28"/>
      <c r="BD1594" s="28"/>
      <c r="BE1594" s="28"/>
      <c r="BF1594" s="28"/>
      <c r="BG1594" s="28"/>
      <c r="BH1594" s="28"/>
      <c r="BI1594" s="28"/>
      <c r="BJ1594" s="28"/>
      <c r="BK1594" s="28"/>
      <c r="BL1594" s="28"/>
      <c r="BM1594" s="28"/>
    </row>
    <row r="1595" spans="5:65" ht="15"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  <c r="W1595" s="16"/>
      <c r="X1595" s="16"/>
      <c r="Y1595" s="16"/>
      <c r="Z1595" s="16"/>
      <c r="AA1595" s="16"/>
      <c r="AB1595" s="16"/>
      <c r="AC1595" s="16"/>
      <c r="AD1595" s="16"/>
      <c r="AE1595" s="16"/>
      <c r="AF1595" s="16"/>
      <c r="AG1595" s="16"/>
      <c r="AH1595" s="16"/>
      <c r="AI1595" s="16"/>
      <c r="AJ1595" s="16"/>
      <c r="AK1595" s="16"/>
      <c r="AL1595" s="16"/>
      <c r="AM1595" s="16"/>
      <c r="AN1595" s="16"/>
      <c r="AO1595" s="16"/>
      <c r="AP1595" s="16"/>
      <c r="AQ1595" s="16"/>
      <c r="AR1595" s="16"/>
      <c r="AS1595" s="16"/>
      <c r="AT1595" s="16"/>
      <c r="AU1595" s="16"/>
      <c r="AV1595" s="16"/>
      <c r="AW1595" s="16"/>
      <c r="AX1595" s="16"/>
      <c r="AY1595" s="16"/>
      <c r="AZ1595" s="28"/>
      <c r="BA1595" s="28"/>
      <c r="BB1595" s="28"/>
      <c r="BC1595" s="28"/>
      <c r="BD1595" s="28"/>
      <c r="BE1595" s="28"/>
      <c r="BF1595" s="28"/>
      <c r="BG1595" s="28"/>
      <c r="BH1595" s="28"/>
      <c r="BI1595" s="28"/>
      <c r="BJ1595" s="28"/>
      <c r="BK1595" s="28"/>
      <c r="BL1595" s="28"/>
      <c r="BM1595" s="28"/>
    </row>
    <row r="1596" spans="5:65" ht="15"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16"/>
      <c r="Y1596" s="16"/>
      <c r="Z1596" s="16"/>
      <c r="AA1596" s="16"/>
      <c r="AB1596" s="16"/>
      <c r="AC1596" s="16"/>
      <c r="AD1596" s="16"/>
      <c r="AE1596" s="16"/>
      <c r="AF1596" s="16"/>
      <c r="AG1596" s="16"/>
      <c r="AH1596" s="16"/>
      <c r="AI1596" s="16"/>
      <c r="AJ1596" s="16"/>
      <c r="AK1596" s="16"/>
      <c r="AL1596" s="16"/>
      <c r="AM1596" s="16"/>
      <c r="AN1596" s="16"/>
      <c r="AO1596" s="16"/>
      <c r="AP1596" s="16"/>
      <c r="AQ1596" s="16"/>
      <c r="AR1596" s="16"/>
      <c r="AS1596" s="16"/>
      <c r="AT1596" s="16"/>
      <c r="AU1596" s="16"/>
      <c r="AV1596" s="16"/>
      <c r="AW1596" s="16"/>
      <c r="AX1596" s="16"/>
      <c r="AY1596" s="16"/>
      <c r="AZ1596" s="28"/>
      <c r="BA1596" s="28"/>
      <c r="BB1596" s="28"/>
      <c r="BC1596" s="28"/>
      <c r="BD1596" s="28"/>
      <c r="BE1596" s="28"/>
      <c r="BF1596" s="28"/>
      <c r="BG1596" s="28"/>
      <c r="BH1596" s="28"/>
      <c r="BI1596" s="28"/>
      <c r="BJ1596" s="28"/>
      <c r="BK1596" s="28"/>
      <c r="BL1596" s="28"/>
      <c r="BM1596" s="28"/>
    </row>
    <row r="1597" spans="5:65" ht="15"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/>
      <c r="X1597" s="16"/>
      <c r="Y1597" s="16"/>
      <c r="Z1597" s="16"/>
      <c r="AA1597" s="16"/>
      <c r="AB1597" s="16"/>
      <c r="AC1597" s="16"/>
      <c r="AD1597" s="16"/>
      <c r="AE1597" s="16"/>
      <c r="AF1597" s="16"/>
      <c r="AG1597" s="16"/>
      <c r="AH1597" s="16"/>
      <c r="AI1597" s="16"/>
      <c r="AJ1597" s="16"/>
      <c r="AK1597" s="16"/>
      <c r="AL1597" s="16"/>
      <c r="AM1597" s="16"/>
      <c r="AN1597" s="16"/>
      <c r="AO1597" s="16"/>
      <c r="AP1597" s="16"/>
      <c r="AQ1597" s="16"/>
      <c r="AR1597" s="16"/>
      <c r="AS1597" s="16"/>
      <c r="AT1597" s="16"/>
      <c r="AU1597" s="16"/>
      <c r="AV1597" s="16"/>
      <c r="AW1597" s="16"/>
      <c r="AX1597" s="16"/>
      <c r="AY1597" s="16"/>
      <c r="AZ1597" s="28"/>
      <c r="BA1597" s="28"/>
      <c r="BB1597" s="28"/>
      <c r="BC1597" s="28"/>
      <c r="BD1597" s="28"/>
      <c r="BE1597" s="28"/>
      <c r="BF1597" s="28"/>
      <c r="BG1597" s="28"/>
      <c r="BH1597" s="28"/>
      <c r="BI1597" s="28"/>
      <c r="BJ1597" s="28"/>
      <c r="BK1597" s="28"/>
      <c r="BL1597" s="28"/>
      <c r="BM1597" s="28"/>
    </row>
    <row r="1598" spans="5:65" ht="15"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  <c r="X1598" s="16"/>
      <c r="Y1598" s="16"/>
      <c r="Z1598" s="16"/>
      <c r="AA1598" s="16"/>
      <c r="AB1598" s="16"/>
      <c r="AC1598" s="16"/>
      <c r="AD1598" s="16"/>
      <c r="AE1598" s="16"/>
      <c r="AF1598" s="16"/>
      <c r="AG1598" s="16"/>
      <c r="AH1598" s="16"/>
      <c r="AI1598" s="16"/>
      <c r="AJ1598" s="16"/>
      <c r="AK1598" s="16"/>
      <c r="AL1598" s="16"/>
      <c r="AM1598" s="16"/>
      <c r="AN1598" s="16"/>
      <c r="AO1598" s="16"/>
      <c r="AP1598" s="16"/>
      <c r="AQ1598" s="16"/>
      <c r="AR1598" s="16"/>
      <c r="AS1598" s="16"/>
      <c r="AT1598" s="16"/>
      <c r="AU1598" s="16"/>
      <c r="AV1598" s="16"/>
      <c r="AW1598" s="16"/>
      <c r="AX1598" s="16"/>
      <c r="AY1598" s="16"/>
      <c r="AZ1598" s="28"/>
      <c r="BA1598" s="28"/>
      <c r="BB1598" s="28"/>
      <c r="BC1598" s="28"/>
      <c r="BD1598" s="28"/>
      <c r="BE1598" s="28"/>
      <c r="BF1598" s="28"/>
      <c r="BG1598" s="28"/>
      <c r="BH1598" s="28"/>
      <c r="BI1598" s="28"/>
      <c r="BJ1598" s="28"/>
      <c r="BK1598" s="28"/>
      <c r="BL1598" s="28"/>
      <c r="BM1598" s="28"/>
    </row>
    <row r="1599" spans="5:65" ht="15"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  <c r="W1599" s="16"/>
      <c r="X1599" s="16"/>
      <c r="Y1599" s="16"/>
      <c r="Z1599" s="16"/>
      <c r="AA1599" s="16"/>
      <c r="AB1599" s="16"/>
      <c r="AC1599" s="16"/>
      <c r="AD1599" s="16"/>
      <c r="AE1599" s="16"/>
      <c r="AF1599" s="16"/>
      <c r="AG1599" s="16"/>
      <c r="AH1599" s="16"/>
      <c r="AI1599" s="16"/>
      <c r="AJ1599" s="16"/>
      <c r="AK1599" s="16"/>
      <c r="AL1599" s="16"/>
      <c r="AM1599" s="16"/>
      <c r="AN1599" s="16"/>
      <c r="AO1599" s="16"/>
      <c r="AP1599" s="16"/>
      <c r="AQ1599" s="16"/>
      <c r="AR1599" s="16"/>
      <c r="AS1599" s="16"/>
      <c r="AT1599" s="16"/>
      <c r="AU1599" s="16"/>
      <c r="AV1599" s="16"/>
      <c r="AW1599" s="16"/>
      <c r="AX1599" s="16"/>
      <c r="AY1599" s="16"/>
      <c r="AZ1599" s="28"/>
      <c r="BA1599" s="28"/>
      <c r="BB1599" s="28"/>
      <c r="BC1599" s="28"/>
      <c r="BD1599" s="28"/>
      <c r="BE1599" s="28"/>
      <c r="BF1599" s="28"/>
      <c r="BG1599" s="28"/>
      <c r="BH1599" s="28"/>
      <c r="BI1599" s="28"/>
      <c r="BJ1599" s="28"/>
      <c r="BK1599" s="28"/>
      <c r="BL1599" s="28"/>
      <c r="BM1599" s="28"/>
    </row>
    <row r="1600" spans="5:65" ht="15"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  <c r="X1600" s="16"/>
      <c r="Y1600" s="16"/>
      <c r="Z1600" s="16"/>
      <c r="AA1600" s="16"/>
      <c r="AB1600" s="16"/>
      <c r="AC1600" s="16"/>
      <c r="AD1600" s="16"/>
      <c r="AE1600" s="16"/>
      <c r="AF1600" s="16"/>
      <c r="AG1600" s="16"/>
      <c r="AH1600" s="16"/>
      <c r="AI1600" s="16"/>
      <c r="AJ1600" s="16"/>
      <c r="AK1600" s="16"/>
      <c r="AL1600" s="16"/>
      <c r="AM1600" s="16"/>
      <c r="AN1600" s="16"/>
      <c r="AO1600" s="16"/>
      <c r="AP1600" s="16"/>
      <c r="AQ1600" s="16"/>
      <c r="AR1600" s="16"/>
      <c r="AS1600" s="16"/>
      <c r="AT1600" s="16"/>
      <c r="AU1600" s="16"/>
      <c r="AV1600" s="16"/>
      <c r="AW1600" s="16"/>
      <c r="AX1600" s="16"/>
      <c r="AY1600" s="16"/>
      <c r="AZ1600" s="28"/>
      <c r="BA1600" s="28"/>
      <c r="BB1600" s="28"/>
      <c r="BC1600" s="28"/>
      <c r="BD1600" s="28"/>
      <c r="BE1600" s="28"/>
      <c r="BF1600" s="28"/>
      <c r="BG1600" s="28"/>
      <c r="BH1600" s="28"/>
      <c r="BI1600" s="28"/>
      <c r="BJ1600" s="28"/>
      <c r="BK1600" s="28"/>
      <c r="BL1600" s="28"/>
      <c r="BM1600" s="28"/>
    </row>
    <row r="1601" spans="5:65" ht="15"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  <c r="AA1601" s="16"/>
      <c r="AB1601" s="16"/>
      <c r="AC1601" s="16"/>
      <c r="AD1601" s="16"/>
      <c r="AE1601" s="16"/>
      <c r="AF1601" s="16"/>
      <c r="AG1601" s="16"/>
      <c r="AH1601" s="16"/>
      <c r="AI1601" s="16"/>
      <c r="AJ1601" s="16"/>
      <c r="AK1601" s="16"/>
      <c r="AL1601" s="16"/>
      <c r="AM1601" s="16"/>
      <c r="AN1601" s="16"/>
      <c r="AO1601" s="16"/>
      <c r="AP1601" s="16"/>
      <c r="AQ1601" s="16"/>
      <c r="AR1601" s="16"/>
      <c r="AS1601" s="16"/>
      <c r="AT1601" s="16"/>
      <c r="AU1601" s="16"/>
      <c r="AV1601" s="16"/>
      <c r="AW1601" s="16"/>
      <c r="AX1601" s="16"/>
      <c r="AY1601" s="16"/>
      <c r="AZ1601" s="28"/>
      <c r="BA1601" s="28"/>
      <c r="BB1601" s="28"/>
      <c r="BC1601" s="28"/>
      <c r="BD1601" s="28"/>
      <c r="BE1601" s="28"/>
      <c r="BF1601" s="28"/>
      <c r="BG1601" s="28"/>
      <c r="BH1601" s="28"/>
      <c r="BI1601" s="28"/>
      <c r="BJ1601" s="28"/>
      <c r="BK1601" s="28"/>
      <c r="BL1601" s="28"/>
      <c r="BM1601" s="28"/>
    </row>
    <row r="1602" spans="5:65" ht="15"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  <c r="W1602" s="16"/>
      <c r="X1602" s="16"/>
      <c r="Y1602" s="16"/>
      <c r="Z1602" s="16"/>
      <c r="AA1602" s="16"/>
      <c r="AB1602" s="16"/>
      <c r="AC1602" s="16"/>
      <c r="AD1602" s="16"/>
      <c r="AE1602" s="16"/>
      <c r="AF1602" s="16"/>
      <c r="AG1602" s="16"/>
      <c r="AH1602" s="16"/>
      <c r="AI1602" s="16"/>
      <c r="AJ1602" s="16"/>
      <c r="AK1602" s="16"/>
      <c r="AL1602" s="16"/>
      <c r="AM1602" s="16"/>
      <c r="AN1602" s="16"/>
      <c r="AO1602" s="16"/>
      <c r="AP1602" s="16"/>
      <c r="AQ1602" s="16"/>
      <c r="AR1602" s="16"/>
      <c r="AS1602" s="16"/>
      <c r="AT1602" s="16"/>
      <c r="AU1602" s="16"/>
      <c r="AV1602" s="16"/>
      <c r="AW1602" s="16"/>
      <c r="AX1602" s="16"/>
      <c r="AY1602" s="16"/>
      <c r="AZ1602" s="28"/>
      <c r="BA1602" s="28"/>
      <c r="BB1602" s="28"/>
      <c r="BC1602" s="28"/>
      <c r="BD1602" s="28"/>
      <c r="BE1602" s="28"/>
      <c r="BF1602" s="28"/>
      <c r="BG1602" s="28"/>
      <c r="BH1602" s="28"/>
      <c r="BI1602" s="28"/>
      <c r="BJ1602" s="28"/>
      <c r="BK1602" s="28"/>
      <c r="BL1602" s="28"/>
      <c r="BM1602" s="28"/>
    </row>
    <row r="1603" spans="5:65" ht="15"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  <c r="W1603" s="16"/>
      <c r="X1603" s="16"/>
      <c r="Y1603" s="16"/>
      <c r="Z1603" s="16"/>
      <c r="AA1603" s="16"/>
      <c r="AB1603" s="16"/>
      <c r="AC1603" s="16"/>
      <c r="AD1603" s="16"/>
      <c r="AE1603" s="16"/>
      <c r="AF1603" s="16"/>
      <c r="AG1603" s="16"/>
      <c r="AH1603" s="16"/>
      <c r="AI1603" s="16"/>
      <c r="AJ1603" s="16"/>
      <c r="AK1603" s="16"/>
      <c r="AL1603" s="16"/>
      <c r="AM1603" s="16"/>
      <c r="AN1603" s="16"/>
      <c r="AO1603" s="16"/>
      <c r="AP1603" s="16"/>
      <c r="AQ1603" s="16"/>
      <c r="AR1603" s="16"/>
      <c r="AS1603" s="16"/>
      <c r="AT1603" s="16"/>
      <c r="AU1603" s="16"/>
      <c r="AV1603" s="16"/>
      <c r="AW1603" s="16"/>
      <c r="AX1603" s="16"/>
      <c r="AY1603" s="16"/>
      <c r="AZ1603" s="28"/>
      <c r="BA1603" s="28"/>
      <c r="BB1603" s="28"/>
      <c r="BC1603" s="28"/>
      <c r="BD1603" s="28"/>
      <c r="BE1603" s="28"/>
      <c r="BF1603" s="28"/>
      <c r="BG1603" s="28"/>
      <c r="BH1603" s="28"/>
      <c r="BI1603" s="28"/>
      <c r="BJ1603" s="28"/>
      <c r="BK1603" s="28"/>
      <c r="BL1603" s="28"/>
      <c r="BM1603" s="28"/>
    </row>
    <row r="1604" spans="5:65" ht="15"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  <c r="Z1604" s="16"/>
      <c r="AA1604" s="16"/>
      <c r="AB1604" s="16"/>
      <c r="AC1604" s="16"/>
      <c r="AD1604" s="16"/>
      <c r="AE1604" s="16"/>
      <c r="AF1604" s="16"/>
      <c r="AG1604" s="16"/>
      <c r="AH1604" s="16"/>
      <c r="AI1604" s="16"/>
      <c r="AJ1604" s="16"/>
      <c r="AK1604" s="16"/>
      <c r="AL1604" s="16"/>
      <c r="AM1604" s="16"/>
      <c r="AN1604" s="16"/>
      <c r="AO1604" s="16"/>
      <c r="AP1604" s="16"/>
      <c r="AQ1604" s="16"/>
      <c r="AR1604" s="16"/>
      <c r="AS1604" s="16"/>
      <c r="AT1604" s="16"/>
      <c r="AU1604" s="16"/>
      <c r="AV1604" s="16"/>
      <c r="AW1604" s="16"/>
      <c r="AX1604" s="16"/>
      <c r="AY1604" s="16"/>
      <c r="AZ1604" s="28"/>
      <c r="BA1604" s="28"/>
      <c r="BB1604" s="28"/>
      <c r="BC1604" s="28"/>
      <c r="BD1604" s="28"/>
      <c r="BE1604" s="28"/>
      <c r="BF1604" s="28"/>
      <c r="BG1604" s="28"/>
      <c r="BH1604" s="28"/>
      <c r="BI1604" s="28"/>
      <c r="BJ1604" s="28"/>
      <c r="BK1604" s="28"/>
      <c r="BL1604" s="28"/>
      <c r="BM1604" s="28"/>
    </row>
    <row r="1605" spans="5:65" ht="15"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  <c r="X1605" s="16"/>
      <c r="Y1605" s="16"/>
      <c r="Z1605" s="16"/>
      <c r="AA1605" s="16"/>
      <c r="AB1605" s="16"/>
      <c r="AC1605" s="16"/>
      <c r="AD1605" s="16"/>
      <c r="AE1605" s="16"/>
      <c r="AF1605" s="16"/>
      <c r="AG1605" s="16"/>
      <c r="AH1605" s="16"/>
      <c r="AI1605" s="16"/>
      <c r="AJ1605" s="16"/>
      <c r="AK1605" s="16"/>
      <c r="AL1605" s="16"/>
      <c r="AM1605" s="16"/>
      <c r="AN1605" s="16"/>
      <c r="AO1605" s="16"/>
      <c r="AP1605" s="16"/>
      <c r="AQ1605" s="16"/>
      <c r="AR1605" s="16"/>
      <c r="AS1605" s="16"/>
      <c r="AT1605" s="16"/>
      <c r="AU1605" s="16"/>
      <c r="AV1605" s="16"/>
      <c r="AW1605" s="16"/>
      <c r="AX1605" s="16"/>
      <c r="AY1605" s="16"/>
      <c r="AZ1605" s="28"/>
      <c r="BA1605" s="28"/>
      <c r="BB1605" s="28"/>
      <c r="BC1605" s="28"/>
      <c r="BD1605" s="28"/>
      <c r="BE1605" s="28"/>
      <c r="BF1605" s="28"/>
      <c r="BG1605" s="28"/>
      <c r="BH1605" s="28"/>
      <c r="BI1605" s="28"/>
      <c r="BJ1605" s="28"/>
      <c r="BK1605" s="28"/>
      <c r="BL1605" s="28"/>
      <c r="BM1605" s="28"/>
    </row>
    <row r="1606" spans="5:65" ht="15"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  <c r="W1606" s="16"/>
      <c r="X1606" s="16"/>
      <c r="Y1606" s="16"/>
      <c r="Z1606" s="16"/>
      <c r="AA1606" s="16"/>
      <c r="AB1606" s="16"/>
      <c r="AC1606" s="16"/>
      <c r="AD1606" s="16"/>
      <c r="AE1606" s="16"/>
      <c r="AF1606" s="16"/>
      <c r="AG1606" s="16"/>
      <c r="AH1606" s="16"/>
      <c r="AI1606" s="16"/>
      <c r="AJ1606" s="16"/>
      <c r="AK1606" s="16"/>
      <c r="AL1606" s="16"/>
      <c r="AM1606" s="16"/>
      <c r="AN1606" s="16"/>
      <c r="AO1606" s="16"/>
      <c r="AP1606" s="16"/>
      <c r="AQ1606" s="16"/>
      <c r="AR1606" s="16"/>
      <c r="AS1606" s="16"/>
      <c r="AT1606" s="16"/>
      <c r="AU1606" s="16"/>
      <c r="AV1606" s="16"/>
      <c r="AW1606" s="16"/>
      <c r="AX1606" s="16"/>
      <c r="AY1606" s="16"/>
      <c r="AZ1606" s="28"/>
      <c r="BA1606" s="28"/>
      <c r="BB1606" s="28"/>
      <c r="BC1606" s="28"/>
      <c r="BD1606" s="28"/>
      <c r="BE1606" s="28"/>
      <c r="BF1606" s="28"/>
      <c r="BG1606" s="28"/>
      <c r="BH1606" s="28"/>
      <c r="BI1606" s="28"/>
      <c r="BJ1606" s="28"/>
      <c r="BK1606" s="28"/>
      <c r="BL1606" s="28"/>
      <c r="BM1606" s="28"/>
    </row>
    <row r="1607" spans="5:65" ht="15"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  <c r="W1607" s="16"/>
      <c r="X1607" s="16"/>
      <c r="Y1607" s="16"/>
      <c r="Z1607" s="16"/>
      <c r="AA1607" s="16"/>
      <c r="AB1607" s="16"/>
      <c r="AC1607" s="16"/>
      <c r="AD1607" s="16"/>
      <c r="AE1607" s="16"/>
      <c r="AF1607" s="16"/>
      <c r="AG1607" s="16"/>
      <c r="AH1607" s="16"/>
      <c r="AI1607" s="16"/>
      <c r="AJ1607" s="16"/>
      <c r="AK1607" s="16"/>
      <c r="AL1607" s="16"/>
      <c r="AM1607" s="16"/>
      <c r="AN1607" s="16"/>
      <c r="AO1607" s="16"/>
      <c r="AP1607" s="16"/>
      <c r="AQ1607" s="16"/>
      <c r="AR1607" s="16"/>
      <c r="AS1607" s="16"/>
      <c r="AT1607" s="16"/>
      <c r="AU1607" s="16"/>
      <c r="AV1607" s="16"/>
      <c r="AW1607" s="16"/>
      <c r="AX1607" s="16"/>
      <c r="AY1607" s="16"/>
      <c r="AZ1607" s="28"/>
      <c r="BA1607" s="28"/>
      <c r="BB1607" s="28"/>
      <c r="BC1607" s="28"/>
      <c r="BD1607" s="28"/>
      <c r="BE1607" s="28"/>
      <c r="BF1607" s="28"/>
      <c r="BG1607" s="28"/>
      <c r="BH1607" s="28"/>
      <c r="BI1607" s="28"/>
      <c r="BJ1607" s="28"/>
      <c r="BK1607" s="28"/>
      <c r="BL1607" s="28"/>
      <c r="BM1607" s="28"/>
    </row>
    <row r="1608" spans="5:65" ht="15"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  <c r="X1608" s="16"/>
      <c r="Y1608" s="16"/>
      <c r="Z1608" s="16"/>
      <c r="AA1608" s="16"/>
      <c r="AB1608" s="16"/>
      <c r="AC1608" s="16"/>
      <c r="AD1608" s="16"/>
      <c r="AE1608" s="16"/>
      <c r="AF1608" s="16"/>
      <c r="AG1608" s="16"/>
      <c r="AH1608" s="16"/>
      <c r="AI1608" s="16"/>
      <c r="AJ1608" s="16"/>
      <c r="AK1608" s="16"/>
      <c r="AL1608" s="16"/>
      <c r="AM1608" s="16"/>
      <c r="AN1608" s="16"/>
      <c r="AO1608" s="16"/>
      <c r="AP1608" s="16"/>
      <c r="AQ1608" s="16"/>
      <c r="AR1608" s="16"/>
      <c r="AS1608" s="16"/>
      <c r="AT1608" s="16"/>
      <c r="AU1608" s="16"/>
      <c r="AV1608" s="16"/>
      <c r="AW1608" s="16"/>
      <c r="AX1608" s="16"/>
      <c r="AY1608" s="16"/>
      <c r="AZ1608" s="28"/>
      <c r="BA1608" s="28"/>
      <c r="BB1608" s="28"/>
      <c r="BC1608" s="28"/>
      <c r="BD1608" s="28"/>
      <c r="BE1608" s="28"/>
      <c r="BF1608" s="28"/>
      <c r="BG1608" s="28"/>
      <c r="BH1608" s="28"/>
      <c r="BI1608" s="28"/>
      <c r="BJ1608" s="28"/>
      <c r="BK1608" s="28"/>
      <c r="BL1608" s="28"/>
      <c r="BM1608" s="28"/>
    </row>
    <row r="1609" spans="5:65" ht="15"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16"/>
      <c r="Y1609" s="16"/>
      <c r="Z1609" s="16"/>
      <c r="AA1609" s="16"/>
      <c r="AB1609" s="16"/>
      <c r="AC1609" s="16"/>
      <c r="AD1609" s="16"/>
      <c r="AE1609" s="16"/>
      <c r="AF1609" s="16"/>
      <c r="AG1609" s="16"/>
      <c r="AH1609" s="16"/>
      <c r="AI1609" s="16"/>
      <c r="AJ1609" s="16"/>
      <c r="AK1609" s="16"/>
      <c r="AL1609" s="16"/>
      <c r="AM1609" s="16"/>
      <c r="AN1609" s="16"/>
      <c r="AO1609" s="16"/>
      <c r="AP1609" s="16"/>
      <c r="AQ1609" s="16"/>
      <c r="AR1609" s="16"/>
      <c r="AS1609" s="16"/>
      <c r="AT1609" s="16"/>
      <c r="AU1609" s="16"/>
      <c r="AV1609" s="16"/>
      <c r="AW1609" s="16"/>
      <c r="AX1609" s="16"/>
      <c r="AY1609" s="16"/>
      <c r="AZ1609" s="28"/>
      <c r="BA1609" s="28"/>
      <c r="BB1609" s="28"/>
      <c r="BC1609" s="28"/>
      <c r="BD1609" s="28"/>
      <c r="BE1609" s="28"/>
      <c r="BF1609" s="28"/>
      <c r="BG1609" s="28"/>
      <c r="BH1609" s="28"/>
      <c r="BI1609" s="28"/>
      <c r="BJ1609" s="28"/>
      <c r="BK1609" s="28"/>
      <c r="BL1609" s="28"/>
      <c r="BM1609" s="28"/>
    </row>
    <row r="1610" spans="5:65" ht="15"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16"/>
      <c r="Y1610" s="16"/>
      <c r="Z1610" s="16"/>
      <c r="AA1610" s="16"/>
      <c r="AB1610" s="16"/>
      <c r="AC1610" s="16"/>
      <c r="AD1610" s="16"/>
      <c r="AE1610" s="16"/>
      <c r="AF1610" s="16"/>
      <c r="AG1610" s="16"/>
      <c r="AH1610" s="16"/>
      <c r="AI1610" s="16"/>
      <c r="AJ1610" s="16"/>
      <c r="AK1610" s="16"/>
      <c r="AL1610" s="16"/>
      <c r="AM1610" s="16"/>
      <c r="AN1610" s="16"/>
      <c r="AO1610" s="16"/>
      <c r="AP1610" s="16"/>
      <c r="AQ1610" s="16"/>
      <c r="AR1610" s="16"/>
      <c r="AS1610" s="16"/>
      <c r="AT1610" s="16"/>
      <c r="AU1610" s="16"/>
      <c r="AV1610" s="16"/>
      <c r="AW1610" s="16"/>
      <c r="AX1610" s="16"/>
      <c r="AY1610" s="16"/>
      <c r="AZ1610" s="28"/>
      <c r="BA1610" s="28"/>
      <c r="BB1610" s="28"/>
      <c r="BC1610" s="28"/>
      <c r="BD1610" s="28"/>
      <c r="BE1610" s="28"/>
      <c r="BF1610" s="28"/>
      <c r="BG1610" s="28"/>
      <c r="BH1610" s="28"/>
      <c r="BI1610" s="28"/>
      <c r="BJ1610" s="28"/>
      <c r="BK1610" s="28"/>
      <c r="BL1610" s="28"/>
      <c r="BM1610" s="28"/>
    </row>
    <row r="1611" spans="5:65" ht="15"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  <c r="W1611" s="16"/>
      <c r="X1611" s="16"/>
      <c r="Y1611" s="16"/>
      <c r="Z1611" s="16"/>
      <c r="AA1611" s="16"/>
      <c r="AB1611" s="16"/>
      <c r="AC1611" s="16"/>
      <c r="AD1611" s="16"/>
      <c r="AE1611" s="16"/>
      <c r="AF1611" s="16"/>
      <c r="AG1611" s="16"/>
      <c r="AH1611" s="16"/>
      <c r="AI1611" s="16"/>
      <c r="AJ1611" s="16"/>
      <c r="AK1611" s="16"/>
      <c r="AL1611" s="16"/>
      <c r="AM1611" s="16"/>
      <c r="AN1611" s="16"/>
      <c r="AO1611" s="16"/>
      <c r="AP1611" s="16"/>
      <c r="AQ1611" s="16"/>
      <c r="AR1611" s="16"/>
      <c r="AS1611" s="16"/>
      <c r="AT1611" s="16"/>
      <c r="AU1611" s="16"/>
      <c r="AV1611" s="16"/>
      <c r="AW1611" s="16"/>
      <c r="AX1611" s="16"/>
      <c r="AY1611" s="16"/>
      <c r="AZ1611" s="28"/>
      <c r="BA1611" s="28"/>
      <c r="BB1611" s="28"/>
      <c r="BC1611" s="28"/>
      <c r="BD1611" s="28"/>
      <c r="BE1611" s="28"/>
      <c r="BF1611" s="28"/>
      <c r="BG1611" s="28"/>
      <c r="BH1611" s="28"/>
      <c r="BI1611" s="28"/>
      <c r="BJ1611" s="28"/>
      <c r="BK1611" s="28"/>
      <c r="BL1611" s="28"/>
      <c r="BM1611" s="28"/>
    </row>
    <row r="1612" spans="5:65" ht="15"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  <c r="Z1612" s="16"/>
      <c r="AA1612" s="16"/>
      <c r="AB1612" s="16"/>
      <c r="AC1612" s="16"/>
      <c r="AD1612" s="16"/>
      <c r="AE1612" s="16"/>
      <c r="AF1612" s="16"/>
      <c r="AG1612" s="16"/>
      <c r="AH1612" s="16"/>
      <c r="AI1612" s="16"/>
      <c r="AJ1612" s="16"/>
      <c r="AK1612" s="16"/>
      <c r="AL1612" s="16"/>
      <c r="AM1612" s="16"/>
      <c r="AN1612" s="16"/>
      <c r="AO1612" s="16"/>
      <c r="AP1612" s="16"/>
      <c r="AQ1612" s="16"/>
      <c r="AR1612" s="16"/>
      <c r="AS1612" s="16"/>
      <c r="AT1612" s="16"/>
      <c r="AU1612" s="16"/>
      <c r="AV1612" s="16"/>
      <c r="AW1612" s="16"/>
      <c r="AX1612" s="16"/>
      <c r="AY1612" s="16"/>
      <c r="AZ1612" s="28"/>
      <c r="BA1612" s="28"/>
      <c r="BB1612" s="28"/>
      <c r="BC1612" s="28"/>
      <c r="BD1612" s="28"/>
      <c r="BE1612" s="28"/>
      <c r="BF1612" s="28"/>
      <c r="BG1612" s="28"/>
      <c r="BH1612" s="28"/>
      <c r="BI1612" s="28"/>
      <c r="BJ1612" s="28"/>
      <c r="BK1612" s="28"/>
      <c r="BL1612" s="28"/>
      <c r="BM1612" s="28"/>
    </row>
    <row r="1613" spans="5:65" ht="15"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  <c r="Z1613" s="16"/>
      <c r="AA1613" s="16"/>
      <c r="AB1613" s="16"/>
      <c r="AC1613" s="16"/>
      <c r="AD1613" s="16"/>
      <c r="AE1613" s="16"/>
      <c r="AF1613" s="16"/>
      <c r="AG1613" s="16"/>
      <c r="AH1613" s="16"/>
      <c r="AI1613" s="16"/>
      <c r="AJ1613" s="16"/>
      <c r="AK1613" s="16"/>
      <c r="AL1613" s="16"/>
      <c r="AM1613" s="16"/>
      <c r="AN1613" s="16"/>
      <c r="AO1613" s="16"/>
      <c r="AP1613" s="16"/>
      <c r="AQ1613" s="16"/>
      <c r="AR1613" s="16"/>
      <c r="AS1613" s="16"/>
      <c r="AT1613" s="16"/>
      <c r="AU1613" s="16"/>
      <c r="AV1613" s="16"/>
      <c r="AW1613" s="16"/>
      <c r="AX1613" s="16"/>
      <c r="AY1613" s="16"/>
      <c r="AZ1613" s="28"/>
      <c r="BA1613" s="28"/>
      <c r="BB1613" s="28"/>
      <c r="BC1613" s="28"/>
      <c r="BD1613" s="28"/>
      <c r="BE1613" s="28"/>
      <c r="BF1613" s="28"/>
      <c r="BG1613" s="28"/>
      <c r="BH1613" s="28"/>
      <c r="BI1613" s="28"/>
      <c r="BJ1613" s="28"/>
      <c r="BK1613" s="28"/>
      <c r="BL1613" s="28"/>
      <c r="BM1613" s="28"/>
    </row>
    <row r="1614" spans="5:65" ht="15"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  <c r="W1614" s="16"/>
      <c r="X1614" s="16"/>
      <c r="Y1614" s="16"/>
      <c r="Z1614" s="16"/>
      <c r="AA1614" s="16"/>
      <c r="AB1614" s="16"/>
      <c r="AC1614" s="16"/>
      <c r="AD1614" s="16"/>
      <c r="AE1614" s="16"/>
      <c r="AF1614" s="16"/>
      <c r="AG1614" s="16"/>
      <c r="AH1614" s="16"/>
      <c r="AI1614" s="16"/>
      <c r="AJ1614" s="16"/>
      <c r="AK1614" s="16"/>
      <c r="AL1614" s="16"/>
      <c r="AM1614" s="16"/>
      <c r="AN1614" s="16"/>
      <c r="AO1614" s="16"/>
      <c r="AP1614" s="16"/>
      <c r="AQ1614" s="16"/>
      <c r="AR1614" s="16"/>
      <c r="AS1614" s="16"/>
      <c r="AT1614" s="16"/>
      <c r="AU1614" s="16"/>
      <c r="AV1614" s="16"/>
      <c r="AW1614" s="16"/>
      <c r="AX1614" s="16"/>
      <c r="AY1614" s="16"/>
      <c r="AZ1614" s="28"/>
      <c r="BA1614" s="28"/>
      <c r="BB1614" s="28"/>
      <c r="BC1614" s="28"/>
      <c r="BD1614" s="28"/>
      <c r="BE1614" s="28"/>
      <c r="BF1614" s="28"/>
      <c r="BG1614" s="28"/>
      <c r="BH1614" s="28"/>
      <c r="BI1614" s="28"/>
      <c r="BJ1614" s="28"/>
      <c r="BK1614" s="28"/>
      <c r="BL1614" s="28"/>
      <c r="BM1614" s="28"/>
    </row>
    <row r="1615" spans="5:65" ht="15"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  <c r="W1615" s="16"/>
      <c r="X1615" s="16"/>
      <c r="Y1615" s="16"/>
      <c r="Z1615" s="16"/>
      <c r="AA1615" s="16"/>
      <c r="AB1615" s="16"/>
      <c r="AC1615" s="16"/>
      <c r="AD1615" s="16"/>
      <c r="AE1615" s="16"/>
      <c r="AF1615" s="16"/>
      <c r="AG1615" s="16"/>
      <c r="AH1615" s="16"/>
      <c r="AI1615" s="16"/>
      <c r="AJ1615" s="16"/>
      <c r="AK1615" s="16"/>
      <c r="AL1615" s="16"/>
      <c r="AM1615" s="16"/>
      <c r="AN1615" s="16"/>
      <c r="AO1615" s="16"/>
      <c r="AP1615" s="16"/>
      <c r="AQ1615" s="16"/>
      <c r="AR1615" s="16"/>
      <c r="AS1615" s="16"/>
      <c r="AT1615" s="16"/>
      <c r="AU1615" s="16"/>
      <c r="AV1615" s="16"/>
      <c r="AW1615" s="16"/>
      <c r="AX1615" s="16"/>
      <c r="AY1615" s="16"/>
      <c r="AZ1615" s="28"/>
      <c r="BA1615" s="28"/>
      <c r="BB1615" s="28"/>
      <c r="BC1615" s="28"/>
      <c r="BD1615" s="28"/>
      <c r="BE1615" s="28"/>
      <c r="BF1615" s="28"/>
      <c r="BG1615" s="28"/>
      <c r="BH1615" s="28"/>
      <c r="BI1615" s="28"/>
      <c r="BJ1615" s="28"/>
      <c r="BK1615" s="28"/>
      <c r="BL1615" s="28"/>
      <c r="BM1615" s="28"/>
    </row>
    <row r="1616" spans="5:65" ht="15"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/>
      <c r="Z1616" s="16"/>
      <c r="AA1616" s="16"/>
      <c r="AB1616" s="16"/>
      <c r="AC1616" s="16"/>
      <c r="AD1616" s="16"/>
      <c r="AE1616" s="16"/>
      <c r="AF1616" s="16"/>
      <c r="AG1616" s="16"/>
      <c r="AH1616" s="16"/>
      <c r="AI1616" s="16"/>
      <c r="AJ1616" s="16"/>
      <c r="AK1616" s="16"/>
      <c r="AL1616" s="16"/>
      <c r="AM1616" s="16"/>
      <c r="AN1616" s="16"/>
      <c r="AO1616" s="16"/>
      <c r="AP1616" s="16"/>
      <c r="AQ1616" s="16"/>
      <c r="AR1616" s="16"/>
      <c r="AS1616" s="16"/>
      <c r="AT1616" s="16"/>
      <c r="AU1616" s="16"/>
      <c r="AV1616" s="16"/>
      <c r="AW1616" s="16"/>
      <c r="AX1616" s="16"/>
      <c r="AY1616" s="16"/>
      <c r="AZ1616" s="28"/>
      <c r="BA1616" s="28"/>
      <c r="BB1616" s="28"/>
      <c r="BC1616" s="28"/>
      <c r="BD1616" s="28"/>
      <c r="BE1616" s="28"/>
      <c r="BF1616" s="28"/>
      <c r="BG1616" s="28"/>
      <c r="BH1616" s="28"/>
      <c r="BI1616" s="28"/>
      <c r="BJ1616" s="28"/>
      <c r="BK1616" s="28"/>
      <c r="BL1616" s="28"/>
      <c r="BM1616" s="28"/>
    </row>
    <row r="1617" spans="5:65" ht="15"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  <c r="X1617" s="16"/>
      <c r="Y1617" s="16"/>
      <c r="Z1617" s="16"/>
      <c r="AA1617" s="16"/>
      <c r="AB1617" s="16"/>
      <c r="AC1617" s="16"/>
      <c r="AD1617" s="16"/>
      <c r="AE1617" s="16"/>
      <c r="AF1617" s="16"/>
      <c r="AG1617" s="16"/>
      <c r="AH1617" s="16"/>
      <c r="AI1617" s="16"/>
      <c r="AJ1617" s="16"/>
      <c r="AK1617" s="16"/>
      <c r="AL1617" s="16"/>
      <c r="AM1617" s="16"/>
      <c r="AN1617" s="16"/>
      <c r="AO1617" s="16"/>
      <c r="AP1617" s="16"/>
      <c r="AQ1617" s="16"/>
      <c r="AR1617" s="16"/>
      <c r="AS1617" s="16"/>
      <c r="AT1617" s="16"/>
      <c r="AU1617" s="16"/>
      <c r="AV1617" s="16"/>
      <c r="AW1617" s="16"/>
      <c r="AX1617" s="16"/>
      <c r="AY1617" s="16"/>
      <c r="AZ1617" s="28"/>
      <c r="BA1617" s="28"/>
      <c r="BB1617" s="28"/>
      <c r="BC1617" s="28"/>
      <c r="BD1617" s="28"/>
      <c r="BE1617" s="28"/>
      <c r="BF1617" s="28"/>
      <c r="BG1617" s="28"/>
      <c r="BH1617" s="28"/>
      <c r="BI1617" s="28"/>
      <c r="BJ1617" s="28"/>
      <c r="BK1617" s="28"/>
      <c r="BL1617" s="28"/>
      <c r="BM1617" s="28"/>
    </row>
    <row r="1618" spans="5:65" ht="15"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  <c r="W1618" s="16"/>
      <c r="X1618" s="16"/>
      <c r="Y1618" s="16"/>
      <c r="Z1618" s="16"/>
      <c r="AA1618" s="16"/>
      <c r="AB1618" s="16"/>
      <c r="AC1618" s="16"/>
      <c r="AD1618" s="16"/>
      <c r="AE1618" s="16"/>
      <c r="AF1618" s="16"/>
      <c r="AG1618" s="16"/>
      <c r="AH1618" s="16"/>
      <c r="AI1618" s="16"/>
      <c r="AJ1618" s="16"/>
      <c r="AK1618" s="16"/>
      <c r="AL1618" s="16"/>
      <c r="AM1618" s="16"/>
      <c r="AN1618" s="16"/>
      <c r="AO1618" s="16"/>
      <c r="AP1618" s="16"/>
      <c r="AQ1618" s="16"/>
      <c r="AR1618" s="16"/>
      <c r="AS1618" s="16"/>
      <c r="AT1618" s="16"/>
      <c r="AU1618" s="16"/>
      <c r="AV1618" s="16"/>
      <c r="AW1618" s="16"/>
      <c r="AX1618" s="16"/>
      <c r="AY1618" s="16"/>
      <c r="AZ1618" s="28"/>
      <c r="BA1618" s="28"/>
      <c r="BB1618" s="28"/>
      <c r="BC1618" s="28"/>
      <c r="BD1618" s="28"/>
      <c r="BE1618" s="28"/>
      <c r="BF1618" s="28"/>
      <c r="BG1618" s="28"/>
      <c r="BH1618" s="28"/>
      <c r="BI1618" s="28"/>
      <c r="BJ1618" s="28"/>
      <c r="BK1618" s="28"/>
      <c r="BL1618" s="28"/>
      <c r="BM1618" s="28"/>
    </row>
    <row r="1619" spans="5:65" ht="15"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  <c r="W1619" s="16"/>
      <c r="X1619" s="16"/>
      <c r="Y1619" s="16"/>
      <c r="Z1619" s="16"/>
      <c r="AA1619" s="16"/>
      <c r="AB1619" s="16"/>
      <c r="AC1619" s="16"/>
      <c r="AD1619" s="16"/>
      <c r="AE1619" s="16"/>
      <c r="AF1619" s="16"/>
      <c r="AG1619" s="16"/>
      <c r="AH1619" s="16"/>
      <c r="AI1619" s="16"/>
      <c r="AJ1619" s="16"/>
      <c r="AK1619" s="16"/>
      <c r="AL1619" s="16"/>
      <c r="AM1619" s="16"/>
      <c r="AN1619" s="16"/>
      <c r="AO1619" s="16"/>
      <c r="AP1619" s="16"/>
      <c r="AQ1619" s="16"/>
      <c r="AR1619" s="16"/>
      <c r="AS1619" s="16"/>
      <c r="AT1619" s="16"/>
      <c r="AU1619" s="16"/>
      <c r="AV1619" s="16"/>
      <c r="AW1619" s="16"/>
      <c r="AX1619" s="16"/>
      <c r="AY1619" s="16"/>
      <c r="AZ1619" s="28"/>
      <c r="BA1619" s="28"/>
      <c r="BB1619" s="28"/>
      <c r="BC1619" s="28"/>
      <c r="BD1619" s="28"/>
      <c r="BE1619" s="28"/>
      <c r="BF1619" s="28"/>
      <c r="BG1619" s="28"/>
      <c r="BH1619" s="28"/>
      <c r="BI1619" s="28"/>
      <c r="BJ1619" s="28"/>
      <c r="BK1619" s="28"/>
      <c r="BL1619" s="28"/>
      <c r="BM1619" s="28"/>
    </row>
    <row r="1620" spans="5:65" ht="15"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  <c r="W1620" s="16"/>
      <c r="X1620" s="16"/>
      <c r="Y1620" s="16"/>
      <c r="Z1620" s="16"/>
      <c r="AA1620" s="16"/>
      <c r="AB1620" s="16"/>
      <c r="AC1620" s="16"/>
      <c r="AD1620" s="16"/>
      <c r="AE1620" s="16"/>
      <c r="AF1620" s="16"/>
      <c r="AG1620" s="16"/>
      <c r="AH1620" s="16"/>
      <c r="AI1620" s="16"/>
      <c r="AJ1620" s="16"/>
      <c r="AK1620" s="16"/>
      <c r="AL1620" s="16"/>
      <c r="AM1620" s="16"/>
      <c r="AN1620" s="16"/>
      <c r="AO1620" s="16"/>
      <c r="AP1620" s="16"/>
      <c r="AQ1620" s="16"/>
      <c r="AR1620" s="16"/>
      <c r="AS1620" s="16"/>
      <c r="AT1620" s="16"/>
      <c r="AU1620" s="16"/>
      <c r="AV1620" s="16"/>
      <c r="AW1620" s="16"/>
      <c r="AX1620" s="16"/>
      <c r="AY1620" s="16"/>
      <c r="AZ1620" s="28"/>
      <c r="BA1620" s="28"/>
      <c r="BB1620" s="28"/>
      <c r="BC1620" s="28"/>
      <c r="BD1620" s="28"/>
      <c r="BE1620" s="28"/>
      <c r="BF1620" s="28"/>
      <c r="BG1620" s="28"/>
      <c r="BH1620" s="28"/>
      <c r="BI1620" s="28"/>
      <c r="BJ1620" s="28"/>
      <c r="BK1620" s="28"/>
      <c r="BL1620" s="28"/>
      <c r="BM1620" s="28"/>
    </row>
    <row r="1621" spans="5:65" ht="15"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  <c r="W1621" s="16"/>
      <c r="X1621" s="16"/>
      <c r="Y1621" s="16"/>
      <c r="Z1621" s="16"/>
      <c r="AA1621" s="16"/>
      <c r="AB1621" s="16"/>
      <c r="AC1621" s="16"/>
      <c r="AD1621" s="16"/>
      <c r="AE1621" s="16"/>
      <c r="AF1621" s="16"/>
      <c r="AG1621" s="16"/>
      <c r="AH1621" s="16"/>
      <c r="AI1621" s="16"/>
      <c r="AJ1621" s="16"/>
      <c r="AK1621" s="16"/>
      <c r="AL1621" s="16"/>
      <c r="AM1621" s="16"/>
      <c r="AN1621" s="16"/>
      <c r="AO1621" s="16"/>
      <c r="AP1621" s="16"/>
      <c r="AQ1621" s="16"/>
      <c r="AR1621" s="16"/>
      <c r="AS1621" s="16"/>
      <c r="AT1621" s="16"/>
      <c r="AU1621" s="16"/>
      <c r="AV1621" s="16"/>
      <c r="AW1621" s="16"/>
      <c r="AX1621" s="16"/>
      <c r="AY1621" s="16"/>
      <c r="AZ1621" s="28"/>
      <c r="BA1621" s="28"/>
      <c r="BB1621" s="28"/>
      <c r="BC1621" s="28"/>
      <c r="BD1621" s="28"/>
      <c r="BE1621" s="28"/>
      <c r="BF1621" s="28"/>
      <c r="BG1621" s="28"/>
      <c r="BH1621" s="28"/>
      <c r="BI1621" s="28"/>
      <c r="BJ1621" s="28"/>
      <c r="BK1621" s="28"/>
      <c r="BL1621" s="28"/>
      <c r="BM1621" s="28"/>
    </row>
    <row r="1622" spans="5:65" ht="15"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  <c r="W1622" s="16"/>
      <c r="X1622" s="16"/>
      <c r="Y1622" s="16"/>
      <c r="Z1622" s="16"/>
      <c r="AA1622" s="16"/>
      <c r="AB1622" s="16"/>
      <c r="AC1622" s="16"/>
      <c r="AD1622" s="16"/>
      <c r="AE1622" s="16"/>
      <c r="AF1622" s="16"/>
      <c r="AG1622" s="16"/>
      <c r="AH1622" s="16"/>
      <c r="AI1622" s="16"/>
      <c r="AJ1622" s="16"/>
      <c r="AK1622" s="16"/>
      <c r="AL1622" s="16"/>
      <c r="AM1622" s="16"/>
      <c r="AN1622" s="16"/>
      <c r="AO1622" s="16"/>
      <c r="AP1622" s="16"/>
      <c r="AQ1622" s="16"/>
      <c r="AR1622" s="16"/>
      <c r="AS1622" s="16"/>
      <c r="AT1622" s="16"/>
      <c r="AU1622" s="16"/>
      <c r="AV1622" s="16"/>
      <c r="AW1622" s="16"/>
      <c r="AX1622" s="16"/>
      <c r="AY1622" s="16"/>
      <c r="AZ1622" s="28"/>
      <c r="BA1622" s="28"/>
      <c r="BB1622" s="28"/>
      <c r="BC1622" s="28"/>
      <c r="BD1622" s="28"/>
      <c r="BE1622" s="28"/>
      <c r="BF1622" s="28"/>
      <c r="BG1622" s="28"/>
      <c r="BH1622" s="28"/>
      <c r="BI1622" s="28"/>
      <c r="BJ1622" s="28"/>
      <c r="BK1622" s="28"/>
      <c r="BL1622" s="28"/>
      <c r="BM1622" s="28"/>
    </row>
    <row r="1623" spans="5:65" ht="15"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/>
      <c r="W1623" s="16"/>
      <c r="X1623" s="16"/>
      <c r="Y1623" s="16"/>
      <c r="Z1623" s="16"/>
      <c r="AA1623" s="16"/>
      <c r="AB1623" s="16"/>
      <c r="AC1623" s="16"/>
      <c r="AD1623" s="16"/>
      <c r="AE1623" s="16"/>
      <c r="AF1623" s="16"/>
      <c r="AG1623" s="16"/>
      <c r="AH1623" s="16"/>
      <c r="AI1623" s="16"/>
      <c r="AJ1623" s="16"/>
      <c r="AK1623" s="16"/>
      <c r="AL1623" s="16"/>
      <c r="AM1623" s="16"/>
      <c r="AN1623" s="16"/>
      <c r="AO1623" s="16"/>
      <c r="AP1623" s="16"/>
      <c r="AQ1623" s="16"/>
      <c r="AR1623" s="16"/>
      <c r="AS1623" s="16"/>
      <c r="AT1623" s="16"/>
      <c r="AU1623" s="16"/>
      <c r="AV1623" s="16"/>
      <c r="AW1623" s="16"/>
      <c r="AX1623" s="16"/>
      <c r="AY1623" s="16"/>
      <c r="AZ1623" s="28"/>
      <c r="BA1623" s="28"/>
      <c r="BB1623" s="28"/>
      <c r="BC1623" s="28"/>
      <c r="BD1623" s="28"/>
      <c r="BE1623" s="28"/>
      <c r="BF1623" s="28"/>
      <c r="BG1623" s="28"/>
      <c r="BH1623" s="28"/>
      <c r="BI1623" s="28"/>
      <c r="BJ1623" s="28"/>
      <c r="BK1623" s="28"/>
      <c r="BL1623" s="28"/>
      <c r="BM1623" s="28"/>
    </row>
    <row r="1624" spans="5:65" ht="15"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  <c r="W1624" s="16"/>
      <c r="X1624" s="16"/>
      <c r="Y1624" s="16"/>
      <c r="Z1624" s="16"/>
      <c r="AA1624" s="16"/>
      <c r="AB1624" s="16"/>
      <c r="AC1624" s="16"/>
      <c r="AD1624" s="16"/>
      <c r="AE1624" s="16"/>
      <c r="AF1624" s="16"/>
      <c r="AG1624" s="16"/>
      <c r="AH1624" s="16"/>
      <c r="AI1624" s="16"/>
      <c r="AJ1624" s="16"/>
      <c r="AK1624" s="16"/>
      <c r="AL1624" s="16"/>
      <c r="AM1624" s="16"/>
      <c r="AN1624" s="16"/>
      <c r="AO1624" s="16"/>
      <c r="AP1624" s="16"/>
      <c r="AQ1624" s="16"/>
      <c r="AR1624" s="16"/>
      <c r="AS1624" s="16"/>
      <c r="AT1624" s="16"/>
      <c r="AU1624" s="16"/>
      <c r="AV1624" s="16"/>
      <c r="AW1624" s="16"/>
      <c r="AX1624" s="16"/>
      <c r="AY1624" s="16"/>
      <c r="AZ1624" s="28"/>
      <c r="BA1624" s="28"/>
      <c r="BB1624" s="28"/>
      <c r="BC1624" s="28"/>
      <c r="BD1624" s="28"/>
      <c r="BE1624" s="28"/>
      <c r="BF1624" s="28"/>
      <c r="BG1624" s="28"/>
      <c r="BH1624" s="28"/>
      <c r="BI1624" s="28"/>
      <c r="BJ1624" s="28"/>
      <c r="BK1624" s="28"/>
      <c r="BL1624" s="28"/>
      <c r="BM1624" s="28"/>
    </row>
    <row r="1625" spans="5:65" ht="15"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  <c r="X1625" s="16"/>
      <c r="Y1625" s="16"/>
      <c r="Z1625" s="16"/>
      <c r="AA1625" s="16"/>
      <c r="AB1625" s="16"/>
      <c r="AC1625" s="16"/>
      <c r="AD1625" s="16"/>
      <c r="AE1625" s="16"/>
      <c r="AF1625" s="16"/>
      <c r="AG1625" s="16"/>
      <c r="AH1625" s="16"/>
      <c r="AI1625" s="16"/>
      <c r="AJ1625" s="16"/>
      <c r="AK1625" s="16"/>
      <c r="AL1625" s="16"/>
      <c r="AM1625" s="16"/>
      <c r="AN1625" s="16"/>
      <c r="AO1625" s="16"/>
      <c r="AP1625" s="16"/>
      <c r="AQ1625" s="16"/>
      <c r="AR1625" s="16"/>
      <c r="AS1625" s="16"/>
      <c r="AT1625" s="16"/>
      <c r="AU1625" s="16"/>
      <c r="AV1625" s="16"/>
      <c r="AW1625" s="16"/>
      <c r="AX1625" s="16"/>
      <c r="AY1625" s="16"/>
      <c r="AZ1625" s="28"/>
      <c r="BA1625" s="28"/>
      <c r="BB1625" s="28"/>
      <c r="BC1625" s="28"/>
      <c r="BD1625" s="28"/>
      <c r="BE1625" s="28"/>
      <c r="BF1625" s="28"/>
      <c r="BG1625" s="28"/>
      <c r="BH1625" s="28"/>
      <c r="BI1625" s="28"/>
      <c r="BJ1625" s="28"/>
      <c r="BK1625" s="28"/>
      <c r="BL1625" s="28"/>
      <c r="BM1625" s="28"/>
    </row>
    <row r="1626" spans="5:65" ht="15"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  <c r="W1626" s="16"/>
      <c r="X1626" s="16"/>
      <c r="Y1626" s="16"/>
      <c r="Z1626" s="16"/>
      <c r="AA1626" s="16"/>
      <c r="AB1626" s="16"/>
      <c r="AC1626" s="16"/>
      <c r="AD1626" s="16"/>
      <c r="AE1626" s="16"/>
      <c r="AF1626" s="16"/>
      <c r="AG1626" s="16"/>
      <c r="AH1626" s="16"/>
      <c r="AI1626" s="16"/>
      <c r="AJ1626" s="16"/>
      <c r="AK1626" s="16"/>
      <c r="AL1626" s="16"/>
      <c r="AM1626" s="16"/>
      <c r="AN1626" s="16"/>
      <c r="AO1626" s="16"/>
      <c r="AP1626" s="16"/>
      <c r="AQ1626" s="16"/>
      <c r="AR1626" s="16"/>
      <c r="AS1626" s="16"/>
      <c r="AT1626" s="16"/>
      <c r="AU1626" s="16"/>
      <c r="AV1626" s="16"/>
      <c r="AW1626" s="16"/>
      <c r="AX1626" s="16"/>
      <c r="AY1626" s="16"/>
      <c r="AZ1626" s="28"/>
      <c r="BA1626" s="28"/>
      <c r="BB1626" s="28"/>
      <c r="BC1626" s="28"/>
      <c r="BD1626" s="28"/>
      <c r="BE1626" s="28"/>
      <c r="BF1626" s="28"/>
      <c r="BG1626" s="28"/>
      <c r="BH1626" s="28"/>
      <c r="BI1626" s="28"/>
      <c r="BJ1626" s="28"/>
      <c r="BK1626" s="28"/>
      <c r="BL1626" s="28"/>
      <c r="BM1626" s="28"/>
    </row>
    <row r="1627" spans="5:65" ht="15"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/>
      <c r="W1627" s="16"/>
      <c r="X1627" s="16"/>
      <c r="Y1627" s="16"/>
      <c r="Z1627" s="16"/>
      <c r="AA1627" s="16"/>
      <c r="AB1627" s="16"/>
      <c r="AC1627" s="16"/>
      <c r="AD1627" s="16"/>
      <c r="AE1627" s="16"/>
      <c r="AF1627" s="16"/>
      <c r="AG1627" s="16"/>
      <c r="AH1627" s="16"/>
      <c r="AI1627" s="16"/>
      <c r="AJ1627" s="16"/>
      <c r="AK1627" s="16"/>
      <c r="AL1627" s="16"/>
      <c r="AM1627" s="16"/>
      <c r="AN1627" s="16"/>
      <c r="AO1627" s="16"/>
      <c r="AP1627" s="16"/>
      <c r="AQ1627" s="16"/>
      <c r="AR1627" s="16"/>
      <c r="AS1627" s="16"/>
      <c r="AT1627" s="16"/>
      <c r="AU1627" s="16"/>
      <c r="AV1627" s="16"/>
      <c r="AW1627" s="16"/>
      <c r="AX1627" s="16"/>
      <c r="AY1627" s="16"/>
      <c r="AZ1627" s="28"/>
      <c r="BA1627" s="28"/>
      <c r="BB1627" s="28"/>
      <c r="BC1627" s="28"/>
      <c r="BD1627" s="28"/>
      <c r="BE1627" s="28"/>
      <c r="BF1627" s="28"/>
      <c r="BG1627" s="28"/>
      <c r="BH1627" s="28"/>
      <c r="BI1627" s="28"/>
      <c r="BJ1627" s="28"/>
      <c r="BK1627" s="28"/>
      <c r="BL1627" s="28"/>
      <c r="BM1627" s="28"/>
    </row>
    <row r="1628" spans="5:65" ht="15"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  <c r="W1628" s="16"/>
      <c r="X1628" s="16"/>
      <c r="Y1628" s="16"/>
      <c r="Z1628" s="16"/>
      <c r="AA1628" s="16"/>
      <c r="AB1628" s="16"/>
      <c r="AC1628" s="16"/>
      <c r="AD1628" s="16"/>
      <c r="AE1628" s="16"/>
      <c r="AF1628" s="16"/>
      <c r="AG1628" s="16"/>
      <c r="AH1628" s="16"/>
      <c r="AI1628" s="16"/>
      <c r="AJ1628" s="16"/>
      <c r="AK1628" s="16"/>
      <c r="AL1628" s="16"/>
      <c r="AM1628" s="16"/>
      <c r="AN1628" s="16"/>
      <c r="AO1628" s="16"/>
      <c r="AP1628" s="16"/>
      <c r="AQ1628" s="16"/>
      <c r="AR1628" s="16"/>
      <c r="AS1628" s="16"/>
      <c r="AT1628" s="16"/>
      <c r="AU1628" s="16"/>
      <c r="AV1628" s="16"/>
      <c r="AW1628" s="16"/>
      <c r="AX1628" s="16"/>
      <c r="AY1628" s="16"/>
      <c r="AZ1628" s="28"/>
      <c r="BA1628" s="28"/>
      <c r="BB1628" s="28"/>
      <c r="BC1628" s="28"/>
      <c r="BD1628" s="28"/>
      <c r="BE1628" s="28"/>
      <c r="BF1628" s="28"/>
      <c r="BG1628" s="28"/>
      <c r="BH1628" s="28"/>
      <c r="BI1628" s="28"/>
      <c r="BJ1628" s="28"/>
      <c r="BK1628" s="28"/>
      <c r="BL1628" s="28"/>
      <c r="BM1628" s="28"/>
    </row>
    <row r="1629" spans="5:65" ht="15"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  <c r="W1629" s="16"/>
      <c r="X1629" s="16"/>
      <c r="Y1629" s="16"/>
      <c r="Z1629" s="16"/>
      <c r="AA1629" s="16"/>
      <c r="AB1629" s="16"/>
      <c r="AC1629" s="16"/>
      <c r="AD1629" s="16"/>
      <c r="AE1629" s="16"/>
      <c r="AF1629" s="16"/>
      <c r="AG1629" s="16"/>
      <c r="AH1629" s="16"/>
      <c r="AI1629" s="16"/>
      <c r="AJ1629" s="16"/>
      <c r="AK1629" s="16"/>
      <c r="AL1629" s="16"/>
      <c r="AM1629" s="16"/>
      <c r="AN1629" s="16"/>
      <c r="AO1629" s="16"/>
      <c r="AP1629" s="16"/>
      <c r="AQ1629" s="16"/>
      <c r="AR1629" s="16"/>
      <c r="AS1629" s="16"/>
      <c r="AT1629" s="16"/>
      <c r="AU1629" s="16"/>
      <c r="AV1629" s="16"/>
      <c r="AW1629" s="16"/>
      <c r="AX1629" s="16"/>
      <c r="AY1629" s="16"/>
      <c r="AZ1629" s="28"/>
      <c r="BA1629" s="28"/>
      <c r="BB1629" s="28"/>
      <c r="BC1629" s="28"/>
      <c r="BD1629" s="28"/>
      <c r="BE1629" s="28"/>
      <c r="BF1629" s="28"/>
      <c r="BG1629" s="28"/>
      <c r="BH1629" s="28"/>
      <c r="BI1629" s="28"/>
      <c r="BJ1629" s="28"/>
      <c r="BK1629" s="28"/>
      <c r="BL1629" s="28"/>
      <c r="BM1629" s="28"/>
    </row>
    <row r="1630" spans="5:65" ht="15"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V1630" s="16"/>
      <c r="W1630" s="16"/>
      <c r="X1630" s="16"/>
      <c r="Y1630" s="16"/>
      <c r="Z1630" s="16"/>
      <c r="AA1630" s="16"/>
      <c r="AB1630" s="16"/>
      <c r="AC1630" s="16"/>
      <c r="AD1630" s="16"/>
      <c r="AE1630" s="16"/>
      <c r="AF1630" s="16"/>
      <c r="AG1630" s="16"/>
      <c r="AH1630" s="16"/>
      <c r="AI1630" s="16"/>
      <c r="AJ1630" s="16"/>
      <c r="AK1630" s="16"/>
      <c r="AL1630" s="16"/>
      <c r="AM1630" s="16"/>
      <c r="AN1630" s="16"/>
      <c r="AO1630" s="16"/>
      <c r="AP1630" s="16"/>
      <c r="AQ1630" s="16"/>
      <c r="AR1630" s="16"/>
      <c r="AS1630" s="16"/>
      <c r="AT1630" s="16"/>
      <c r="AU1630" s="16"/>
      <c r="AV1630" s="16"/>
      <c r="AW1630" s="16"/>
      <c r="AX1630" s="16"/>
      <c r="AY1630" s="16"/>
      <c r="AZ1630" s="28"/>
      <c r="BA1630" s="28"/>
      <c r="BB1630" s="28"/>
      <c r="BC1630" s="28"/>
      <c r="BD1630" s="28"/>
      <c r="BE1630" s="28"/>
      <c r="BF1630" s="28"/>
      <c r="BG1630" s="28"/>
      <c r="BH1630" s="28"/>
      <c r="BI1630" s="28"/>
      <c r="BJ1630" s="28"/>
      <c r="BK1630" s="28"/>
      <c r="BL1630" s="28"/>
      <c r="BM1630" s="28"/>
    </row>
    <row r="1631" spans="5:65" ht="15"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  <c r="W1631" s="16"/>
      <c r="X1631" s="16"/>
      <c r="Y1631" s="16"/>
      <c r="Z1631" s="16"/>
      <c r="AA1631" s="16"/>
      <c r="AB1631" s="16"/>
      <c r="AC1631" s="16"/>
      <c r="AD1631" s="16"/>
      <c r="AE1631" s="16"/>
      <c r="AF1631" s="16"/>
      <c r="AG1631" s="16"/>
      <c r="AH1631" s="16"/>
      <c r="AI1631" s="16"/>
      <c r="AJ1631" s="16"/>
      <c r="AK1631" s="16"/>
      <c r="AL1631" s="16"/>
      <c r="AM1631" s="16"/>
      <c r="AN1631" s="16"/>
      <c r="AO1631" s="16"/>
      <c r="AP1631" s="16"/>
      <c r="AQ1631" s="16"/>
      <c r="AR1631" s="16"/>
      <c r="AS1631" s="16"/>
      <c r="AT1631" s="16"/>
      <c r="AU1631" s="16"/>
      <c r="AV1631" s="16"/>
      <c r="AW1631" s="16"/>
      <c r="AX1631" s="16"/>
      <c r="AY1631" s="16"/>
      <c r="AZ1631" s="28"/>
      <c r="BA1631" s="28"/>
      <c r="BB1631" s="28"/>
      <c r="BC1631" s="28"/>
      <c r="BD1631" s="28"/>
      <c r="BE1631" s="28"/>
      <c r="BF1631" s="28"/>
      <c r="BG1631" s="28"/>
      <c r="BH1631" s="28"/>
      <c r="BI1631" s="28"/>
      <c r="BJ1631" s="28"/>
      <c r="BK1631" s="28"/>
      <c r="BL1631" s="28"/>
      <c r="BM1631" s="28"/>
    </row>
    <row r="1632" spans="5:65" ht="15"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  <c r="X1632" s="16"/>
      <c r="Y1632" s="16"/>
      <c r="Z1632" s="16"/>
      <c r="AA1632" s="16"/>
      <c r="AB1632" s="16"/>
      <c r="AC1632" s="16"/>
      <c r="AD1632" s="16"/>
      <c r="AE1632" s="16"/>
      <c r="AF1632" s="16"/>
      <c r="AG1632" s="16"/>
      <c r="AH1632" s="16"/>
      <c r="AI1632" s="16"/>
      <c r="AJ1632" s="16"/>
      <c r="AK1632" s="16"/>
      <c r="AL1632" s="16"/>
      <c r="AM1632" s="16"/>
      <c r="AN1632" s="16"/>
      <c r="AO1632" s="16"/>
      <c r="AP1632" s="16"/>
      <c r="AQ1632" s="16"/>
      <c r="AR1632" s="16"/>
      <c r="AS1632" s="16"/>
      <c r="AT1632" s="16"/>
      <c r="AU1632" s="16"/>
      <c r="AV1632" s="16"/>
      <c r="AW1632" s="16"/>
      <c r="AX1632" s="16"/>
      <c r="AY1632" s="16"/>
      <c r="AZ1632" s="28"/>
      <c r="BA1632" s="28"/>
      <c r="BB1632" s="28"/>
      <c r="BC1632" s="28"/>
      <c r="BD1632" s="28"/>
      <c r="BE1632" s="28"/>
      <c r="BF1632" s="28"/>
      <c r="BG1632" s="28"/>
      <c r="BH1632" s="28"/>
      <c r="BI1632" s="28"/>
      <c r="BJ1632" s="28"/>
      <c r="BK1632" s="28"/>
      <c r="BL1632" s="28"/>
      <c r="BM1632" s="28"/>
    </row>
    <row r="1633" spans="5:65" ht="15"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  <c r="W1633" s="16"/>
      <c r="X1633" s="16"/>
      <c r="Y1633" s="16"/>
      <c r="Z1633" s="16"/>
      <c r="AA1633" s="16"/>
      <c r="AB1633" s="16"/>
      <c r="AC1633" s="16"/>
      <c r="AD1633" s="16"/>
      <c r="AE1633" s="16"/>
      <c r="AF1633" s="16"/>
      <c r="AG1633" s="16"/>
      <c r="AH1633" s="16"/>
      <c r="AI1633" s="16"/>
      <c r="AJ1633" s="16"/>
      <c r="AK1633" s="16"/>
      <c r="AL1633" s="16"/>
      <c r="AM1633" s="16"/>
      <c r="AN1633" s="16"/>
      <c r="AO1633" s="16"/>
      <c r="AP1633" s="16"/>
      <c r="AQ1633" s="16"/>
      <c r="AR1633" s="16"/>
      <c r="AS1633" s="16"/>
      <c r="AT1633" s="16"/>
      <c r="AU1633" s="16"/>
      <c r="AV1633" s="16"/>
      <c r="AW1633" s="16"/>
      <c r="AX1633" s="16"/>
      <c r="AY1633" s="16"/>
      <c r="AZ1633" s="28"/>
      <c r="BA1633" s="28"/>
      <c r="BB1633" s="28"/>
      <c r="BC1633" s="28"/>
      <c r="BD1633" s="28"/>
      <c r="BE1633" s="28"/>
      <c r="BF1633" s="28"/>
      <c r="BG1633" s="28"/>
      <c r="BH1633" s="28"/>
      <c r="BI1633" s="28"/>
      <c r="BJ1633" s="28"/>
      <c r="BK1633" s="28"/>
      <c r="BL1633" s="28"/>
      <c r="BM1633" s="28"/>
    </row>
    <row r="1634" spans="5:65" ht="15"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  <c r="W1634" s="16"/>
      <c r="X1634" s="16"/>
      <c r="Y1634" s="16"/>
      <c r="Z1634" s="16"/>
      <c r="AA1634" s="16"/>
      <c r="AB1634" s="16"/>
      <c r="AC1634" s="16"/>
      <c r="AD1634" s="16"/>
      <c r="AE1634" s="16"/>
      <c r="AF1634" s="16"/>
      <c r="AG1634" s="16"/>
      <c r="AH1634" s="16"/>
      <c r="AI1634" s="16"/>
      <c r="AJ1634" s="16"/>
      <c r="AK1634" s="16"/>
      <c r="AL1634" s="16"/>
      <c r="AM1634" s="16"/>
      <c r="AN1634" s="16"/>
      <c r="AO1634" s="16"/>
      <c r="AP1634" s="16"/>
      <c r="AQ1634" s="16"/>
      <c r="AR1634" s="16"/>
      <c r="AS1634" s="16"/>
      <c r="AT1634" s="16"/>
      <c r="AU1634" s="16"/>
      <c r="AV1634" s="16"/>
      <c r="AW1634" s="16"/>
      <c r="AX1634" s="16"/>
      <c r="AY1634" s="16"/>
      <c r="AZ1634" s="28"/>
      <c r="BA1634" s="28"/>
      <c r="BB1634" s="28"/>
      <c r="BC1634" s="28"/>
      <c r="BD1634" s="28"/>
      <c r="BE1634" s="28"/>
      <c r="BF1634" s="28"/>
      <c r="BG1634" s="28"/>
      <c r="BH1634" s="28"/>
      <c r="BI1634" s="28"/>
      <c r="BJ1634" s="28"/>
      <c r="BK1634" s="28"/>
      <c r="BL1634" s="28"/>
      <c r="BM1634" s="28"/>
    </row>
    <row r="1635" spans="5:65" ht="15"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  <c r="V1635" s="16"/>
      <c r="W1635" s="16"/>
      <c r="X1635" s="16"/>
      <c r="Y1635" s="16"/>
      <c r="Z1635" s="16"/>
      <c r="AA1635" s="16"/>
      <c r="AB1635" s="16"/>
      <c r="AC1635" s="16"/>
      <c r="AD1635" s="16"/>
      <c r="AE1635" s="16"/>
      <c r="AF1635" s="16"/>
      <c r="AG1635" s="16"/>
      <c r="AH1635" s="16"/>
      <c r="AI1635" s="16"/>
      <c r="AJ1635" s="16"/>
      <c r="AK1635" s="16"/>
      <c r="AL1635" s="16"/>
      <c r="AM1635" s="16"/>
      <c r="AN1635" s="16"/>
      <c r="AO1635" s="16"/>
      <c r="AP1635" s="16"/>
      <c r="AQ1635" s="16"/>
      <c r="AR1635" s="16"/>
      <c r="AS1635" s="16"/>
      <c r="AT1635" s="16"/>
      <c r="AU1635" s="16"/>
      <c r="AV1635" s="16"/>
      <c r="AW1635" s="16"/>
      <c r="AX1635" s="16"/>
      <c r="AY1635" s="16"/>
      <c r="AZ1635" s="28"/>
      <c r="BA1635" s="28"/>
      <c r="BB1635" s="28"/>
      <c r="BC1635" s="28"/>
      <c r="BD1635" s="28"/>
      <c r="BE1635" s="28"/>
      <c r="BF1635" s="28"/>
      <c r="BG1635" s="28"/>
      <c r="BH1635" s="28"/>
      <c r="BI1635" s="28"/>
      <c r="BJ1635" s="28"/>
      <c r="BK1635" s="28"/>
      <c r="BL1635" s="28"/>
      <c r="BM1635" s="28"/>
    </row>
    <row r="1636" spans="5:65" ht="15"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  <c r="W1636" s="16"/>
      <c r="X1636" s="16"/>
      <c r="Y1636" s="16"/>
      <c r="Z1636" s="16"/>
      <c r="AA1636" s="16"/>
      <c r="AB1636" s="16"/>
      <c r="AC1636" s="16"/>
      <c r="AD1636" s="16"/>
      <c r="AE1636" s="16"/>
      <c r="AF1636" s="16"/>
      <c r="AG1636" s="16"/>
      <c r="AH1636" s="16"/>
      <c r="AI1636" s="16"/>
      <c r="AJ1636" s="16"/>
      <c r="AK1636" s="16"/>
      <c r="AL1636" s="16"/>
      <c r="AM1636" s="16"/>
      <c r="AN1636" s="16"/>
      <c r="AO1636" s="16"/>
      <c r="AP1636" s="16"/>
      <c r="AQ1636" s="16"/>
      <c r="AR1636" s="16"/>
      <c r="AS1636" s="16"/>
      <c r="AT1636" s="16"/>
      <c r="AU1636" s="16"/>
      <c r="AV1636" s="16"/>
      <c r="AW1636" s="16"/>
      <c r="AX1636" s="16"/>
      <c r="AY1636" s="16"/>
      <c r="AZ1636" s="28"/>
      <c r="BA1636" s="28"/>
      <c r="BB1636" s="28"/>
      <c r="BC1636" s="28"/>
      <c r="BD1636" s="28"/>
      <c r="BE1636" s="28"/>
      <c r="BF1636" s="28"/>
      <c r="BG1636" s="28"/>
      <c r="BH1636" s="28"/>
      <c r="BI1636" s="28"/>
      <c r="BJ1636" s="28"/>
      <c r="BK1636" s="28"/>
      <c r="BL1636" s="28"/>
      <c r="BM1636" s="28"/>
    </row>
    <row r="1637" spans="5:65" ht="15"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  <c r="W1637" s="16"/>
      <c r="X1637" s="16"/>
      <c r="Y1637" s="16"/>
      <c r="Z1637" s="16"/>
      <c r="AA1637" s="16"/>
      <c r="AB1637" s="16"/>
      <c r="AC1637" s="16"/>
      <c r="AD1637" s="16"/>
      <c r="AE1637" s="16"/>
      <c r="AF1637" s="16"/>
      <c r="AG1637" s="16"/>
      <c r="AH1637" s="16"/>
      <c r="AI1637" s="16"/>
      <c r="AJ1637" s="16"/>
      <c r="AK1637" s="16"/>
      <c r="AL1637" s="16"/>
      <c r="AM1637" s="16"/>
      <c r="AN1637" s="16"/>
      <c r="AO1637" s="16"/>
      <c r="AP1637" s="16"/>
      <c r="AQ1637" s="16"/>
      <c r="AR1637" s="16"/>
      <c r="AS1637" s="16"/>
      <c r="AT1637" s="16"/>
      <c r="AU1637" s="16"/>
      <c r="AV1637" s="16"/>
      <c r="AW1637" s="16"/>
      <c r="AX1637" s="16"/>
      <c r="AY1637" s="16"/>
      <c r="AZ1637" s="28"/>
      <c r="BA1637" s="28"/>
      <c r="BB1637" s="28"/>
      <c r="BC1637" s="28"/>
      <c r="BD1637" s="28"/>
      <c r="BE1637" s="28"/>
      <c r="BF1637" s="28"/>
      <c r="BG1637" s="28"/>
      <c r="BH1637" s="28"/>
      <c r="BI1637" s="28"/>
      <c r="BJ1637" s="28"/>
      <c r="BK1637" s="28"/>
      <c r="BL1637" s="28"/>
      <c r="BM1637" s="28"/>
    </row>
    <row r="1638" spans="5:65" ht="15"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  <c r="W1638" s="16"/>
      <c r="X1638" s="16"/>
      <c r="Y1638" s="16"/>
      <c r="Z1638" s="16"/>
      <c r="AA1638" s="16"/>
      <c r="AB1638" s="16"/>
      <c r="AC1638" s="16"/>
      <c r="AD1638" s="16"/>
      <c r="AE1638" s="16"/>
      <c r="AF1638" s="16"/>
      <c r="AG1638" s="16"/>
      <c r="AH1638" s="16"/>
      <c r="AI1638" s="16"/>
      <c r="AJ1638" s="16"/>
      <c r="AK1638" s="16"/>
      <c r="AL1638" s="16"/>
      <c r="AM1638" s="16"/>
      <c r="AN1638" s="16"/>
      <c r="AO1638" s="16"/>
      <c r="AP1638" s="16"/>
      <c r="AQ1638" s="16"/>
      <c r="AR1638" s="16"/>
      <c r="AS1638" s="16"/>
      <c r="AT1638" s="16"/>
      <c r="AU1638" s="16"/>
      <c r="AV1638" s="16"/>
      <c r="AW1638" s="16"/>
      <c r="AX1638" s="16"/>
      <c r="AY1638" s="16"/>
      <c r="AZ1638" s="28"/>
      <c r="BA1638" s="28"/>
      <c r="BB1638" s="28"/>
      <c r="BC1638" s="28"/>
      <c r="BD1638" s="28"/>
      <c r="BE1638" s="28"/>
      <c r="BF1638" s="28"/>
      <c r="BG1638" s="28"/>
      <c r="BH1638" s="28"/>
      <c r="BI1638" s="28"/>
      <c r="BJ1638" s="28"/>
      <c r="BK1638" s="28"/>
      <c r="BL1638" s="28"/>
      <c r="BM1638" s="28"/>
    </row>
    <row r="1639" spans="5:65" ht="15"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  <c r="V1639" s="16"/>
      <c r="W1639" s="16"/>
      <c r="X1639" s="16"/>
      <c r="Y1639" s="16"/>
      <c r="Z1639" s="16"/>
      <c r="AA1639" s="16"/>
      <c r="AB1639" s="16"/>
      <c r="AC1639" s="16"/>
      <c r="AD1639" s="16"/>
      <c r="AE1639" s="16"/>
      <c r="AF1639" s="16"/>
      <c r="AG1639" s="16"/>
      <c r="AH1639" s="16"/>
      <c r="AI1639" s="16"/>
      <c r="AJ1639" s="16"/>
      <c r="AK1639" s="16"/>
      <c r="AL1639" s="16"/>
      <c r="AM1639" s="16"/>
      <c r="AN1639" s="16"/>
      <c r="AO1639" s="16"/>
      <c r="AP1639" s="16"/>
      <c r="AQ1639" s="16"/>
      <c r="AR1639" s="16"/>
      <c r="AS1639" s="16"/>
      <c r="AT1639" s="16"/>
      <c r="AU1639" s="16"/>
      <c r="AV1639" s="16"/>
      <c r="AW1639" s="16"/>
      <c r="AX1639" s="16"/>
      <c r="AY1639" s="16"/>
      <c r="AZ1639" s="28"/>
      <c r="BA1639" s="28"/>
      <c r="BB1639" s="28"/>
      <c r="BC1639" s="28"/>
      <c r="BD1639" s="28"/>
      <c r="BE1639" s="28"/>
      <c r="BF1639" s="28"/>
      <c r="BG1639" s="28"/>
      <c r="BH1639" s="28"/>
      <c r="BI1639" s="28"/>
      <c r="BJ1639" s="28"/>
      <c r="BK1639" s="28"/>
      <c r="BL1639" s="28"/>
      <c r="BM1639" s="28"/>
    </row>
    <row r="1640" spans="5:65" ht="15"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  <c r="W1640" s="16"/>
      <c r="X1640" s="16"/>
      <c r="Y1640" s="16"/>
      <c r="Z1640" s="16"/>
      <c r="AA1640" s="16"/>
      <c r="AB1640" s="16"/>
      <c r="AC1640" s="16"/>
      <c r="AD1640" s="16"/>
      <c r="AE1640" s="16"/>
      <c r="AF1640" s="16"/>
      <c r="AG1640" s="16"/>
      <c r="AH1640" s="16"/>
      <c r="AI1640" s="16"/>
      <c r="AJ1640" s="16"/>
      <c r="AK1640" s="16"/>
      <c r="AL1640" s="16"/>
      <c r="AM1640" s="16"/>
      <c r="AN1640" s="16"/>
      <c r="AO1640" s="16"/>
      <c r="AP1640" s="16"/>
      <c r="AQ1640" s="16"/>
      <c r="AR1640" s="16"/>
      <c r="AS1640" s="16"/>
      <c r="AT1640" s="16"/>
      <c r="AU1640" s="16"/>
      <c r="AV1640" s="16"/>
      <c r="AW1640" s="16"/>
      <c r="AX1640" s="16"/>
      <c r="AY1640" s="16"/>
      <c r="AZ1640" s="28"/>
      <c r="BA1640" s="28"/>
      <c r="BB1640" s="28"/>
      <c r="BC1640" s="28"/>
      <c r="BD1640" s="28"/>
      <c r="BE1640" s="28"/>
      <c r="BF1640" s="28"/>
      <c r="BG1640" s="28"/>
      <c r="BH1640" s="28"/>
      <c r="BI1640" s="28"/>
      <c r="BJ1640" s="28"/>
      <c r="BK1640" s="28"/>
      <c r="BL1640" s="28"/>
      <c r="BM1640" s="28"/>
    </row>
    <row r="1641" spans="5:65" ht="15"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  <c r="W1641" s="16"/>
      <c r="X1641" s="16"/>
      <c r="Y1641" s="16"/>
      <c r="Z1641" s="16"/>
      <c r="AA1641" s="16"/>
      <c r="AB1641" s="16"/>
      <c r="AC1641" s="16"/>
      <c r="AD1641" s="16"/>
      <c r="AE1641" s="16"/>
      <c r="AF1641" s="16"/>
      <c r="AG1641" s="16"/>
      <c r="AH1641" s="16"/>
      <c r="AI1641" s="16"/>
      <c r="AJ1641" s="16"/>
      <c r="AK1641" s="16"/>
      <c r="AL1641" s="16"/>
      <c r="AM1641" s="16"/>
      <c r="AN1641" s="16"/>
      <c r="AO1641" s="16"/>
      <c r="AP1641" s="16"/>
      <c r="AQ1641" s="16"/>
      <c r="AR1641" s="16"/>
      <c r="AS1641" s="16"/>
      <c r="AT1641" s="16"/>
      <c r="AU1641" s="16"/>
      <c r="AV1641" s="16"/>
      <c r="AW1641" s="16"/>
      <c r="AX1641" s="16"/>
      <c r="AY1641" s="16"/>
      <c r="AZ1641" s="28"/>
      <c r="BA1641" s="28"/>
      <c r="BB1641" s="28"/>
      <c r="BC1641" s="28"/>
      <c r="BD1641" s="28"/>
      <c r="BE1641" s="28"/>
      <c r="BF1641" s="28"/>
      <c r="BG1641" s="28"/>
      <c r="BH1641" s="28"/>
      <c r="BI1641" s="28"/>
      <c r="BJ1641" s="28"/>
      <c r="BK1641" s="28"/>
      <c r="BL1641" s="28"/>
      <c r="BM1641" s="28"/>
    </row>
    <row r="1642" spans="5:65" ht="15"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V1642" s="16"/>
      <c r="W1642" s="16"/>
      <c r="X1642" s="16"/>
      <c r="Y1642" s="16"/>
      <c r="Z1642" s="16"/>
      <c r="AA1642" s="16"/>
      <c r="AB1642" s="16"/>
      <c r="AC1642" s="16"/>
      <c r="AD1642" s="16"/>
      <c r="AE1642" s="16"/>
      <c r="AF1642" s="16"/>
      <c r="AG1642" s="16"/>
      <c r="AH1642" s="16"/>
      <c r="AI1642" s="16"/>
      <c r="AJ1642" s="16"/>
      <c r="AK1642" s="16"/>
      <c r="AL1642" s="16"/>
      <c r="AM1642" s="16"/>
      <c r="AN1642" s="16"/>
      <c r="AO1642" s="16"/>
      <c r="AP1642" s="16"/>
      <c r="AQ1642" s="16"/>
      <c r="AR1642" s="16"/>
      <c r="AS1642" s="16"/>
      <c r="AT1642" s="16"/>
      <c r="AU1642" s="16"/>
      <c r="AV1642" s="16"/>
      <c r="AW1642" s="16"/>
      <c r="AX1642" s="16"/>
      <c r="AY1642" s="16"/>
      <c r="AZ1642" s="28"/>
      <c r="BA1642" s="28"/>
      <c r="BB1642" s="28"/>
      <c r="BC1642" s="28"/>
      <c r="BD1642" s="28"/>
      <c r="BE1642" s="28"/>
      <c r="BF1642" s="28"/>
      <c r="BG1642" s="28"/>
      <c r="BH1642" s="28"/>
      <c r="BI1642" s="28"/>
      <c r="BJ1642" s="28"/>
      <c r="BK1642" s="28"/>
      <c r="BL1642" s="28"/>
      <c r="BM1642" s="28"/>
    </row>
    <row r="1643" spans="5:65" ht="15"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  <c r="W1643" s="16"/>
      <c r="X1643" s="16"/>
      <c r="Y1643" s="16"/>
      <c r="Z1643" s="16"/>
      <c r="AA1643" s="16"/>
      <c r="AB1643" s="16"/>
      <c r="AC1643" s="16"/>
      <c r="AD1643" s="16"/>
      <c r="AE1643" s="16"/>
      <c r="AF1643" s="16"/>
      <c r="AG1643" s="16"/>
      <c r="AH1643" s="16"/>
      <c r="AI1643" s="16"/>
      <c r="AJ1643" s="16"/>
      <c r="AK1643" s="16"/>
      <c r="AL1643" s="16"/>
      <c r="AM1643" s="16"/>
      <c r="AN1643" s="16"/>
      <c r="AO1643" s="16"/>
      <c r="AP1643" s="16"/>
      <c r="AQ1643" s="16"/>
      <c r="AR1643" s="16"/>
      <c r="AS1643" s="16"/>
      <c r="AT1643" s="16"/>
      <c r="AU1643" s="16"/>
      <c r="AV1643" s="16"/>
      <c r="AW1643" s="16"/>
      <c r="AX1643" s="16"/>
      <c r="AY1643" s="16"/>
      <c r="AZ1643" s="28"/>
      <c r="BA1643" s="28"/>
      <c r="BB1643" s="28"/>
      <c r="BC1643" s="28"/>
      <c r="BD1643" s="28"/>
      <c r="BE1643" s="28"/>
      <c r="BF1643" s="28"/>
      <c r="BG1643" s="28"/>
      <c r="BH1643" s="28"/>
      <c r="BI1643" s="28"/>
      <c r="BJ1643" s="28"/>
      <c r="BK1643" s="28"/>
      <c r="BL1643" s="28"/>
      <c r="BM1643" s="28"/>
    </row>
    <row r="1644" spans="5:65" ht="15"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  <c r="W1644" s="16"/>
      <c r="X1644" s="16"/>
      <c r="Y1644" s="16"/>
      <c r="Z1644" s="16"/>
      <c r="AA1644" s="16"/>
      <c r="AB1644" s="16"/>
      <c r="AC1644" s="16"/>
      <c r="AD1644" s="16"/>
      <c r="AE1644" s="16"/>
      <c r="AF1644" s="16"/>
      <c r="AG1644" s="16"/>
      <c r="AH1644" s="16"/>
      <c r="AI1644" s="16"/>
      <c r="AJ1644" s="16"/>
      <c r="AK1644" s="16"/>
      <c r="AL1644" s="16"/>
      <c r="AM1644" s="16"/>
      <c r="AN1644" s="16"/>
      <c r="AO1644" s="16"/>
      <c r="AP1644" s="16"/>
      <c r="AQ1644" s="16"/>
      <c r="AR1644" s="16"/>
      <c r="AS1644" s="16"/>
      <c r="AT1644" s="16"/>
      <c r="AU1644" s="16"/>
      <c r="AV1644" s="16"/>
      <c r="AW1644" s="16"/>
      <c r="AX1644" s="16"/>
      <c r="AY1644" s="16"/>
      <c r="AZ1644" s="28"/>
      <c r="BA1644" s="28"/>
      <c r="BB1644" s="28"/>
      <c r="BC1644" s="28"/>
      <c r="BD1644" s="28"/>
      <c r="BE1644" s="28"/>
      <c r="BF1644" s="28"/>
      <c r="BG1644" s="28"/>
      <c r="BH1644" s="28"/>
      <c r="BI1644" s="28"/>
      <c r="BJ1644" s="28"/>
      <c r="BK1644" s="28"/>
      <c r="BL1644" s="28"/>
      <c r="BM1644" s="28"/>
    </row>
    <row r="1645" spans="5:65" ht="15"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  <c r="W1645" s="16"/>
      <c r="X1645" s="16"/>
      <c r="Y1645" s="16"/>
      <c r="Z1645" s="16"/>
      <c r="AA1645" s="16"/>
      <c r="AB1645" s="16"/>
      <c r="AC1645" s="16"/>
      <c r="AD1645" s="16"/>
      <c r="AE1645" s="16"/>
      <c r="AF1645" s="16"/>
      <c r="AG1645" s="16"/>
      <c r="AH1645" s="16"/>
      <c r="AI1645" s="16"/>
      <c r="AJ1645" s="16"/>
      <c r="AK1645" s="16"/>
      <c r="AL1645" s="16"/>
      <c r="AM1645" s="16"/>
      <c r="AN1645" s="16"/>
      <c r="AO1645" s="16"/>
      <c r="AP1645" s="16"/>
      <c r="AQ1645" s="16"/>
      <c r="AR1645" s="16"/>
      <c r="AS1645" s="16"/>
      <c r="AT1645" s="16"/>
      <c r="AU1645" s="16"/>
      <c r="AV1645" s="16"/>
      <c r="AW1645" s="16"/>
      <c r="AX1645" s="16"/>
      <c r="AY1645" s="16"/>
      <c r="AZ1645" s="28"/>
      <c r="BA1645" s="28"/>
      <c r="BB1645" s="28"/>
      <c r="BC1645" s="28"/>
      <c r="BD1645" s="28"/>
      <c r="BE1645" s="28"/>
      <c r="BF1645" s="28"/>
      <c r="BG1645" s="28"/>
      <c r="BH1645" s="28"/>
      <c r="BI1645" s="28"/>
      <c r="BJ1645" s="28"/>
      <c r="BK1645" s="28"/>
      <c r="BL1645" s="28"/>
      <c r="BM1645" s="28"/>
    </row>
    <row r="1646" spans="5:65" ht="15"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  <c r="W1646" s="16"/>
      <c r="X1646" s="16"/>
      <c r="Y1646" s="16"/>
      <c r="Z1646" s="16"/>
      <c r="AA1646" s="16"/>
      <c r="AB1646" s="16"/>
      <c r="AC1646" s="16"/>
      <c r="AD1646" s="16"/>
      <c r="AE1646" s="16"/>
      <c r="AF1646" s="16"/>
      <c r="AG1646" s="16"/>
      <c r="AH1646" s="16"/>
      <c r="AI1646" s="16"/>
      <c r="AJ1646" s="16"/>
      <c r="AK1646" s="16"/>
      <c r="AL1646" s="16"/>
      <c r="AM1646" s="16"/>
      <c r="AN1646" s="16"/>
      <c r="AO1646" s="16"/>
      <c r="AP1646" s="16"/>
      <c r="AQ1646" s="16"/>
      <c r="AR1646" s="16"/>
      <c r="AS1646" s="16"/>
      <c r="AT1646" s="16"/>
      <c r="AU1646" s="16"/>
      <c r="AV1646" s="16"/>
      <c r="AW1646" s="16"/>
      <c r="AX1646" s="16"/>
      <c r="AY1646" s="16"/>
      <c r="AZ1646" s="28"/>
      <c r="BA1646" s="28"/>
      <c r="BB1646" s="28"/>
      <c r="BC1646" s="28"/>
      <c r="BD1646" s="28"/>
      <c r="BE1646" s="28"/>
      <c r="BF1646" s="28"/>
      <c r="BG1646" s="28"/>
      <c r="BH1646" s="28"/>
      <c r="BI1646" s="28"/>
      <c r="BJ1646" s="28"/>
      <c r="BK1646" s="28"/>
      <c r="BL1646" s="28"/>
      <c r="BM1646" s="28"/>
    </row>
    <row r="1647" spans="5:65" ht="15"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  <c r="W1647" s="16"/>
      <c r="X1647" s="16"/>
      <c r="Y1647" s="16"/>
      <c r="Z1647" s="16"/>
      <c r="AA1647" s="16"/>
      <c r="AB1647" s="16"/>
      <c r="AC1647" s="16"/>
      <c r="AD1647" s="16"/>
      <c r="AE1647" s="16"/>
      <c r="AF1647" s="16"/>
      <c r="AG1647" s="16"/>
      <c r="AH1647" s="16"/>
      <c r="AI1647" s="16"/>
      <c r="AJ1647" s="16"/>
      <c r="AK1647" s="16"/>
      <c r="AL1647" s="16"/>
      <c r="AM1647" s="16"/>
      <c r="AN1647" s="16"/>
      <c r="AO1647" s="16"/>
      <c r="AP1647" s="16"/>
      <c r="AQ1647" s="16"/>
      <c r="AR1647" s="16"/>
      <c r="AS1647" s="16"/>
      <c r="AT1647" s="16"/>
      <c r="AU1647" s="16"/>
      <c r="AV1647" s="16"/>
      <c r="AW1647" s="16"/>
      <c r="AX1647" s="16"/>
      <c r="AY1647" s="16"/>
      <c r="AZ1647" s="28"/>
      <c r="BA1647" s="28"/>
      <c r="BB1647" s="28"/>
      <c r="BC1647" s="28"/>
      <c r="BD1647" s="28"/>
      <c r="BE1647" s="28"/>
      <c r="BF1647" s="28"/>
      <c r="BG1647" s="28"/>
      <c r="BH1647" s="28"/>
      <c r="BI1647" s="28"/>
      <c r="BJ1647" s="28"/>
      <c r="BK1647" s="28"/>
      <c r="BL1647" s="28"/>
      <c r="BM1647" s="28"/>
    </row>
    <row r="1648" spans="5:65" ht="15"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  <c r="W1648" s="16"/>
      <c r="X1648" s="16"/>
      <c r="Y1648" s="16"/>
      <c r="Z1648" s="16"/>
      <c r="AA1648" s="16"/>
      <c r="AB1648" s="16"/>
      <c r="AC1648" s="16"/>
      <c r="AD1648" s="16"/>
      <c r="AE1648" s="16"/>
      <c r="AF1648" s="16"/>
      <c r="AG1648" s="16"/>
      <c r="AH1648" s="16"/>
      <c r="AI1648" s="16"/>
      <c r="AJ1648" s="16"/>
      <c r="AK1648" s="16"/>
      <c r="AL1648" s="16"/>
      <c r="AM1648" s="16"/>
      <c r="AN1648" s="16"/>
      <c r="AO1648" s="16"/>
      <c r="AP1648" s="16"/>
      <c r="AQ1648" s="16"/>
      <c r="AR1648" s="16"/>
      <c r="AS1648" s="16"/>
      <c r="AT1648" s="16"/>
      <c r="AU1648" s="16"/>
      <c r="AV1648" s="16"/>
      <c r="AW1648" s="16"/>
      <c r="AX1648" s="16"/>
      <c r="AY1648" s="16"/>
      <c r="AZ1648" s="28"/>
      <c r="BA1648" s="28"/>
      <c r="BB1648" s="28"/>
      <c r="BC1648" s="28"/>
      <c r="BD1648" s="28"/>
      <c r="BE1648" s="28"/>
      <c r="BF1648" s="28"/>
      <c r="BG1648" s="28"/>
      <c r="BH1648" s="28"/>
      <c r="BI1648" s="28"/>
      <c r="BJ1648" s="28"/>
      <c r="BK1648" s="28"/>
      <c r="BL1648" s="28"/>
      <c r="BM1648" s="28"/>
    </row>
    <row r="1649" spans="5:65" ht="15"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  <c r="X1649" s="16"/>
      <c r="Y1649" s="16"/>
      <c r="Z1649" s="16"/>
      <c r="AA1649" s="16"/>
      <c r="AB1649" s="16"/>
      <c r="AC1649" s="16"/>
      <c r="AD1649" s="16"/>
      <c r="AE1649" s="16"/>
      <c r="AF1649" s="16"/>
      <c r="AG1649" s="16"/>
      <c r="AH1649" s="16"/>
      <c r="AI1649" s="16"/>
      <c r="AJ1649" s="16"/>
      <c r="AK1649" s="16"/>
      <c r="AL1649" s="16"/>
      <c r="AM1649" s="16"/>
      <c r="AN1649" s="16"/>
      <c r="AO1649" s="16"/>
      <c r="AP1649" s="16"/>
      <c r="AQ1649" s="16"/>
      <c r="AR1649" s="16"/>
      <c r="AS1649" s="16"/>
      <c r="AT1649" s="16"/>
      <c r="AU1649" s="16"/>
      <c r="AV1649" s="16"/>
      <c r="AW1649" s="16"/>
      <c r="AX1649" s="16"/>
      <c r="AY1649" s="16"/>
      <c r="AZ1649" s="28"/>
      <c r="BA1649" s="28"/>
      <c r="BB1649" s="28"/>
      <c r="BC1649" s="28"/>
      <c r="BD1649" s="28"/>
      <c r="BE1649" s="28"/>
      <c r="BF1649" s="28"/>
      <c r="BG1649" s="28"/>
      <c r="BH1649" s="28"/>
      <c r="BI1649" s="28"/>
      <c r="BJ1649" s="28"/>
      <c r="BK1649" s="28"/>
      <c r="BL1649" s="28"/>
      <c r="BM1649" s="28"/>
    </row>
    <row r="1650" spans="5:65" ht="15"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  <c r="W1650" s="16"/>
      <c r="X1650" s="16"/>
      <c r="Y1650" s="16"/>
      <c r="Z1650" s="16"/>
      <c r="AA1650" s="16"/>
      <c r="AB1650" s="16"/>
      <c r="AC1650" s="16"/>
      <c r="AD1650" s="16"/>
      <c r="AE1650" s="16"/>
      <c r="AF1650" s="16"/>
      <c r="AG1650" s="16"/>
      <c r="AH1650" s="16"/>
      <c r="AI1650" s="16"/>
      <c r="AJ1650" s="16"/>
      <c r="AK1650" s="16"/>
      <c r="AL1650" s="16"/>
      <c r="AM1650" s="16"/>
      <c r="AN1650" s="16"/>
      <c r="AO1650" s="16"/>
      <c r="AP1650" s="16"/>
      <c r="AQ1650" s="16"/>
      <c r="AR1650" s="16"/>
      <c r="AS1650" s="16"/>
      <c r="AT1650" s="16"/>
      <c r="AU1650" s="16"/>
      <c r="AV1650" s="16"/>
      <c r="AW1650" s="16"/>
      <c r="AX1650" s="16"/>
      <c r="AY1650" s="16"/>
      <c r="AZ1650" s="28"/>
      <c r="BA1650" s="28"/>
      <c r="BB1650" s="28"/>
      <c r="BC1650" s="28"/>
      <c r="BD1650" s="28"/>
      <c r="BE1650" s="28"/>
      <c r="BF1650" s="28"/>
      <c r="BG1650" s="28"/>
      <c r="BH1650" s="28"/>
      <c r="BI1650" s="28"/>
      <c r="BJ1650" s="28"/>
      <c r="BK1650" s="28"/>
      <c r="BL1650" s="28"/>
      <c r="BM1650" s="28"/>
    </row>
    <row r="1651" spans="5:65" ht="15"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  <c r="W1651" s="16"/>
      <c r="X1651" s="16"/>
      <c r="Y1651" s="16"/>
      <c r="Z1651" s="16"/>
      <c r="AA1651" s="16"/>
      <c r="AB1651" s="16"/>
      <c r="AC1651" s="16"/>
      <c r="AD1651" s="16"/>
      <c r="AE1651" s="16"/>
      <c r="AF1651" s="16"/>
      <c r="AG1651" s="16"/>
      <c r="AH1651" s="16"/>
      <c r="AI1651" s="16"/>
      <c r="AJ1651" s="16"/>
      <c r="AK1651" s="16"/>
      <c r="AL1651" s="16"/>
      <c r="AM1651" s="16"/>
      <c r="AN1651" s="16"/>
      <c r="AO1651" s="16"/>
      <c r="AP1651" s="16"/>
      <c r="AQ1651" s="16"/>
      <c r="AR1651" s="16"/>
      <c r="AS1651" s="16"/>
      <c r="AT1651" s="16"/>
      <c r="AU1651" s="16"/>
      <c r="AV1651" s="16"/>
      <c r="AW1651" s="16"/>
      <c r="AX1651" s="16"/>
      <c r="AY1651" s="16"/>
      <c r="AZ1651" s="28"/>
      <c r="BA1651" s="28"/>
      <c r="BB1651" s="28"/>
      <c r="BC1651" s="28"/>
      <c r="BD1651" s="28"/>
      <c r="BE1651" s="28"/>
      <c r="BF1651" s="28"/>
      <c r="BG1651" s="28"/>
      <c r="BH1651" s="28"/>
      <c r="BI1651" s="28"/>
      <c r="BJ1651" s="28"/>
      <c r="BK1651" s="28"/>
      <c r="BL1651" s="28"/>
      <c r="BM1651" s="28"/>
    </row>
    <row r="1652" spans="5:65" ht="15"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  <c r="X1652" s="16"/>
      <c r="Y1652" s="16"/>
      <c r="Z1652" s="16"/>
      <c r="AA1652" s="16"/>
      <c r="AB1652" s="16"/>
      <c r="AC1652" s="16"/>
      <c r="AD1652" s="16"/>
      <c r="AE1652" s="16"/>
      <c r="AF1652" s="16"/>
      <c r="AG1652" s="16"/>
      <c r="AH1652" s="16"/>
      <c r="AI1652" s="16"/>
      <c r="AJ1652" s="16"/>
      <c r="AK1652" s="16"/>
      <c r="AL1652" s="16"/>
      <c r="AM1652" s="16"/>
      <c r="AN1652" s="16"/>
      <c r="AO1652" s="16"/>
      <c r="AP1652" s="16"/>
      <c r="AQ1652" s="16"/>
      <c r="AR1652" s="16"/>
      <c r="AS1652" s="16"/>
      <c r="AT1652" s="16"/>
      <c r="AU1652" s="16"/>
      <c r="AV1652" s="16"/>
      <c r="AW1652" s="16"/>
      <c r="AX1652" s="16"/>
      <c r="AY1652" s="16"/>
      <c r="AZ1652" s="28"/>
      <c r="BA1652" s="28"/>
      <c r="BB1652" s="28"/>
      <c r="BC1652" s="28"/>
      <c r="BD1652" s="28"/>
      <c r="BE1652" s="28"/>
      <c r="BF1652" s="28"/>
      <c r="BG1652" s="28"/>
      <c r="BH1652" s="28"/>
      <c r="BI1652" s="28"/>
      <c r="BJ1652" s="28"/>
      <c r="BK1652" s="28"/>
      <c r="BL1652" s="28"/>
      <c r="BM1652" s="28"/>
    </row>
    <row r="1653" spans="5:65" ht="15"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  <c r="W1653" s="16"/>
      <c r="X1653" s="16"/>
      <c r="Y1653" s="16"/>
      <c r="Z1653" s="16"/>
      <c r="AA1653" s="16"/>
      <c r="AB1653" s="16"/>
      <c r="AC1653" s="16"/>
      <c r="AD1653" s="16"/>
      <c r="AE1653" s="16"/>
      <c r="AF1653" s="16"/>
      <c r="AG1653" s="16"/>
      <c r="AH1653" s="16"/>
      <c r="AI1653" s="16"/>
      <c r="AJ1653" s="16"/>
      <c r="AK1653" s="16"/>
      <c r="AL1653" s="16"/>
      <c r="AM1653" s="16"/>
      <c r="AN1653" s="16"/>
      <c r="AO1653" s="16"/>
      <c r="AP1653" s="16"/>
      <c r="AQ1653" s="16"/>
      <c r="AR1653" s="16"/>
      <c r="AS1653" s="16"/>
      <c r="AT1653" s="16"/>
      <c r="AU1653" s="16"/>
      <c r="AV1653" s="16"/>
      <c r="AW1653" s="16"/>
      <c r="AX1653" s="16"/>
      <c r="AY1653" s="16"/>
      <c r="AZ1653" s="28"/>
      <c r="BA1653" s="28"/>
      <c r="BB1653" s="28"/>
      <c r="BC1653" s="28"/>
      <c r="BD1653" s="28"/>
      <c r="BE1653" s="28"/>
      <c r="BF1653" s="28"/>
      <c r="BG1653" s="28"/>
      <c r="BH1653" s="28"/>
      <c r="BI1653" s="28"/>
      <c r="BJ1653" s="28"/>
      <c r="BK1653" s="28"/>
      <c r="BL1653" s="28"/>
      <c r="BM1653" s="28"/>
    </row>
    <row r="1654" spans="5:65" ht="15"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/>
      <c r="W1654" s="16"/>
      <c r="X1654" s="16"/>
      <c r="Y1654" s="16"/>
      <c r="Z1654" s="16"/>
      <c r="AA1654" s="16"/>
      <c r="AB1654" s="16"/>
      <c r="AC1654" s="16"/>
      <c r="AD1654" s="16"/>
      <c r="AE1654" s="16"/>
      <c r="AF1654" s="16"/>
      <c r="AG1654" s="16"/>
      <c r="AH1654" s="16"/>
      <c r="AI1654" s="16"/>
      <c r="AJ1654" s="16"/>
      <c r="AK1654" s="16"/>
      <c r="AL1654" s="16"/>
      <c r="AM1654" s="16"/>
      <c r="AN1654" s="16"/>
      <c r="AO1654" s="16"/>
      <c r="AP1654" s="16"/>
      <c r="AQ1654" s="16"/>
      <c r="AR1654" s="16"/>
      <c r="AS1654" s="16"/>
      <c r="AT1654" s="16"/>
      <c r="AU1654" s="16"/>
      <c r="AV1654" s="16"/>
      <c r="AW1654" s="16"/>
      <c r="AX1654" s="16"/>
      <c r="AY1654" s="16"/>
      <c r="AZ1654" s="28"/>
      <c r="BA1654" s="28"/>
      <c r="BB1654" s="28"/>
      <c r="BC1654" s="28"/>
      <c r="BD1654" s="28"/>
      <c r="BE1654" s="28"/>
      <c r="BF1654" s="28"/>
      <c r="BG1654" s="28"/>
      <c r="BH1654" s="28"/>
      <c r="BI1654" s="28"/>
      <c r="BJ1654" s="28"/>
      <c r="BK1654" s="28"/>
      <c r="BL1654" s="28"/>
      <c r="BM1654" s="28"/>
    </row>
    <row r="1655" spans="5:65" ht="15"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  <c r="W1655" s="16"/>
      <c r="X1655" s="16"/>
      <c r="Y1655" s="16"/>
      <c r="Z1655" s="16"/>
      <c r="AA1655" s="16"/>
      <c r="AB1655" s="16"/>
      <c r="AC1655" s="16"/>
      <c r="AD1655" s="16"/>
      <c r="AE1655" s="16"/>
      <c r="AF1655" s="16"/>
      <c r="AG1655" s="16"/>
      <c r="AH1655" s="16"/>
      <c r="AI1655" s="16"/>
      <c r="AJ1655" s="16"/>
      <c r="AK1655" s="16"/>
      <c r="AL1655" s="16"/>
      <c r="AM1655" s="16"/>
      <c r="AN1655" s="16"/>
      <c r="AO1655" s="16"/>
      <c r="AP1655" s="16"/>
      <c r="AQ1655" s="16"/>
      <c r="AR1655" s="16"/>
      <c r="AS1655" s="16"/>
      <c r="AT1655" s="16"/>
      <c r="AU1655" s="16"/>
      <c r="AV1655" s="16"/>
      <c r="AW1655" s="16"/>
      <c r="AX1655" s="16"/>
      <c r="AY1655" s="16"/>
      <c r="AZ1655" s="28"/>
      <c r="BA1655" s="28"/>
      <c r="BB1655" s="28"/>
      <c r="BC1655" s="28"/>
      <c r="BD1655" s="28"/>
      <c r="BE1655" s="28"/>
      <c r="BF1655" s="28"/>
      <c r="BG1655" s="28"/>
      <c r="BH1655" s="28"/>
      <c r="BI1655" s="28"/>
      <c r="BJ1655" s="28"/>
      <c r="BK1655" s="28"/>
      <c r="BL1655" s="28"/>
      <c r="BM1655" s="28"/>
    </row>
    <row r="1656" spans="5:65" ht="15"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  <c r="W1656" s="16"/>
      <c r="X1656" s="16"/>
      <c r="Y1656" s="16"/>
      <c r="Z1656" s="16"/>
      <c r="AA1656" s="16"/>
      <c r="AB1656" s="16"/>
      <c r="AC1656" s="16"/>
      <c r="AD1656" s="16"/>
      <c r="AE1656" s="16"/>
      <c r="AF1656" s="16"/>
      <c r="AG1656" s="16"/>
      <c r="AH1656" s="16"/>
      <c r="AI1656" s="16"/>
      <c r="AJ1656" s="16"/>
      <c r="AK1656" s="16"/>
      <c r="AL1656" s="16"/>
      <c r="AM1656" s="16"/>
      <c r="AN1656" s="16"/>
      <c r="AO1656" s="16"/>
      <c r="AP1656" s="16"/>
      <c r="AQ1656" s="16"/>
      <c r="AR1656" s="16"/>
      <c r="AS1656" s="16"/>
      <c r="AT1656" s="16"/>
      <c r="AU1656" s="16"/>
      <c r="AV1656" s="16"/>
      <c r="AW1656" s="16"/>
      <c r="AX1656" s="16"/>
      <c r="AY1656" s="16"/>
      <c r="AZ1656" s="28"/>
      <c r="BA1656" s="28"/>
      <c r="BB1656" s="28"/>
      <c r="BC1656" s="28"/>
      <c r="BD1656" s="28"/>
      <c r="BE1656" s="28"/>
      <c r="BF1656" s="28"/>
      <c r="BG1656" s="28"/>
      <c r="BH1656" s="28"/>
      <c r="BI1656" s="28"/>
      <c r="BJ1656" s="28"/>
      <c r="BK1656" s="28"/>
      <c r="BL1656" s="28"/>
      <c r="BM1656" s="28"/>
    </row>
    <row r="1657" spans="5:65" ht="15"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  <c r="W1657" s="16"/>
      <c r="X1657" s="16"/>
      <c r="Y1657" s="16"/>
      <c r="Z1657" s="16"/>
      <c r="AA1657" s="16"/>
      <c r="AB1657" s="16"/>
      <c r="AC1657" s="16"/>
      <c r="AD1657" s="16"/>
      <c r="AE1657" s="16"/>
      <c r="AF1657" s="16"/>
      <c r="AG1657" s="16"/>
      <c r="AH1657" s="16"/>
      <c r="AI1657" s="16"/>
      <c r="AJ1657" s="16"/>
      <c r="AK1657" s="16"/>
      <c r="AL1657" s="16"/>
      <c r="AM1657" s="16"/>
      <c r="AN1657" s="16"/>
      <c r="AO1657" s="16"/>
      <c r="AP1657" s="16"/>
      <c r="AQ1657" s="16"/>
      <c r="AR1657" s="16"/>
      <c r="AS1657" s="16"/>
      <c r="AT1657" s="16"/>
      <c r="AU1657" s="16"/>
      <c r="AV1657" s="16"/>
      <c r="AW1657" s="16"/>
      <c r="AX1657" s="16"/>
      <c r="AY1657" s="16"/>
      <c r="AZ1657" s="28"/>
      <c r="BA1657" s="28"/>
      <c r="BB1657" s="28"/>
      <c r="BC1657" s="28"/>
      <c r="BD1657" s="28"/>
      <c r="BE1657" s="28"/>
      <c r="BF1657" s="28"/>
      <c r="BG1657" s="28"/>
      <c r="BH1657" s="28"/>
      <c r="BI1657" s="28"/>
      <c r="BJ1657" s="28"/>
      <c r="BK1657" s="28"/>
      <c r="BL1657" s="28"/>
      <c r="BM1657" s="28"/>
    </row>
    <row r="1658" spans="5:65" ht="15"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  <c r="W1658" s="16"/>
      <c r="X1658" s="16"/>
      <c r="Y1658" s="16"/>
      <c r="Z1658" s="16"/>
      <c r="AA1658" s="16"/>
      <c r="AB1658" s="16"/>
      <c r="AC1658" s="16"/>
      <c r="AD1658" s="16"/>
      <c r="AE1658" s="16"/>
      <c r="AF1658" s="16"/>
      <c r="AG1658" s="16"/>
      <c r="AH1658" s="16"/>
      <c r="AI1658" s="16"/>
      <c r="AJ1658" s="16"/>
      <c r="AK1658" s="16"/>
      <c r="AL1658" s="16"/>
      <c r="AM1658" s="16"/>
      <c r="AN1658" s="16"/>
      <c r="AO1658" s="16"/>
      <c r="AP1658" s="16"/>
      <c r="AQ1658" s="16"/>
      <c r="AR1658" s="16"/>
      <c r="AS1658" s="16"/>
      <c r="AT1658" s="16"/>
      <c r="AU1658" s="16"/>
      <c r="AV1658" s="16"/>
      <c r="AW1658" s="16"/>
      <c r="AX1658" s="16"/>
      <c r="AY1658" s="16"/>
      <c r="AZ1658" s="28"/>
      <c r="BA1658" s="28"/>
      <c r="BB1658" s="28"/>
      <c r="BC1658" s="28"/>
      <c r="BD1658" s="28"/>
      <c r="BE1658" s="28"/>
      <c r="BF1658" s="28"/>
      <c r="BG1658" s="28"/>
      <c r="BH1658" s="28"/>
      <c r="BI1658" s="28"/>
      <c r="BJ1658" s="28"/>
      <c r="BK1658" s="28"/>
      <c r="BL1658" s="28"/>
      <c r="BM1658" s="28"/>
    </row>
    <row r="1659" spans="5:65" ht="15"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V1659" s="16"/>
      <c r="W1659" s="16"/>
      <c r="X1659" s="16"/>
      <c r="Y1659" s="16"/>
      <c r="Z1659" s="16"/>
      <c r="AA1659" s="16"/>
      <c r="AB1659" s="16"/>
      <c r="AC1659" s="16"/>
      <c r="AD1659" s="16"/>
      <c r="AE1659" s="16"/>
      <c r="AF1659" s="16"/>
      <c r="AG1659" s="16"/>
      <c r="AH1659" s="16"/>
      <c r="AI1659" s="16"/>
      <c r="AJ1659" s="16"/>
      <c r="AK1659" s="16"/>
      <c r="AL1659" s="16"/>
      <c r="AM1659" s="16"/>
      <c r="AN1659" s="16"/>
      <c r="AO1659" s="16"/>
      <c r="AP1659" s="16"/>
      <c r="AQ1659" s="16"/>
      <c r="AR1659" s="16"/>
      <c r="AS1659" s="16"/>
      <c r="AT1659" s="16"/>
      <c r="AU1659" s="16"/>
      <c r="AV1659" s="16"/>
      <c r="AW1659" s="16"/>
      <c r="AX1659" s="16"/>
      <c r="AY1659" s="16"/>
      <c r="AZ1659" s="28"/>
      <c r="BA1659" s="28"/>
      <c r="BB1659" s="28"/>
      <c r="BC1659" s="28"/>
      <c r="BD1659" s="28"/>
      <c r="BE1659" s="28"/>
      <c r="BF1659" s="28"/>
      <c r="BG1659" s="28"/>
      <c r="BH1659" s="28"/>
      <c r="BI1659" s="28"/>
      <c r="BJ1659" s="28"/>
      <c r="BK1659" s="28"/>
      <c r="BL1659" s="28"/>
      <c r="BM1659" s="28"/>
    </row>
    <row r="1660" spans="5:65" ht="15"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  <c r="W1660" s="16"/>
      <c r="X1660" s="16"/>
      <c r="Y1660" s="16"/>
      <c r="Z1660" s="16"/>
      <c r="AA1660" s="16"/>
      <c r="AB1660" s="16"/>
      <c r="AC1660" s="16"/>
      <c r="AD1660" s="16"/>
      <c r="AE1660" s="16"/>
      <c r="AF1660" s="16"/>
      <c r="AG1660" s="16"/>
      <c r="AH1660" s="16"/>
      <c r="AI1660" s="16"/>
      <c r="AJ1660" s="16"/>
      <c r="AK1660" s="16"/>
      <c r="AL1660" s="16"/>
      <c r="AM1660" s="16"/>
      <c r="AN1660" s="16"/>
      <c r="AO1660" s="16"/>
      <c r="AP1660" s="16"/>
      <c r="AQ1660" s="16"/>
      <c r="AR1660" s="16"/>
      <c r="AS1660" s="16"/>
      <c r="AT1660" s="16"/>
      <c r="AU1660" s="16"/>
      <c r="AV1660" s="16"/>
      <c r="AW1660" s="16"/>
      <c r="AX1660" s="16"/>
      <c r="AY1660" s="16"/>
      <c r="AZ1660" s="28"/>
      <c r="BA1660" s="28"/>
      <c r="BB1660" s="28"/>
      <c r="BC1660" s="28"/>
      <c r="BD1660" s="28"/>
      <c r="BE1660" s="28"/>
      <c r="BF1660" s="28"/>
      <c r="BG1660" s="28"/>
      <c r="BH1660" s="28"/>
      <c r="BI1660" s="28"/>
      <c r="BJ1660" s="28"/>
      <c r="BK1660" s="28"/>
      <c r="BL1660" s="28"/>
      <c r="BM1660" s="28"/>
    </row>
    <row r="1661" spans="5:65" ht="15"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  <c r="W1661" s="16"/>
      <c r="X1661" s="16"/>
      <c r="Y1661" s="16"/>
      <c r="Z1661" s="16"/>
      <c r="AA1661" s="16"/>
      <c r="AB1661" s="16"/>
      <c r="AC1661" s="16"/>
      <c r="AD1661" s="16"/>
      <c r="AE1661" s="16"/>
      <c r="AF1661" s="16"/>
      <c r="AG1661" s="16"/>
      <c r="AH1661" s="16"/>
      <c r="AI1661" s="16"/>
      <c r="AJ1661" s="16"/>
      <c r="AK1661" s="16"/>
      <c r="AL1661" s="16"/>
      <c r="AM1661" s="16"/>
      <c r="AN1661" s="16"/>
      <c r="AO1661" s="16"/>
      <c r="AP1661" s="16"/>
      <c r="AQ1661" s="16"/>
      <c r="AR1661" s="16"/>
      <c r="AS1661" s="16"/>
      <c r="AT1661" s="16"/>
      <c r="AU1661" s="16"/>
      <c r="AV1661" s="16"/>
      <c r="AW1661" s="16"/>
      <c r="AX1661" s="16"/>
      <c r="AY1661" s="16"/>
      <c r="AZ1661" s="28"/>
      <c r="BA1661" s="28"/>
      <c r="BB1661" s="28"/>
      <c r="BC1661" s="28"/>
      <c r="BD1661" s="28"/>
      <c r="BE1661" s="28"/>
      <c r="BF1661" s="28"/>
      <c r="BG1661" s="28"/>
      <c r="BH1661" s="28"/>
      <c r="BI1661" s="28"/>
      <c r="BJ1661" s="28"/>
      <c r="BK1661" s="28"/>
      <c r="BL1661" s="28"/>
      <c r="BM1661" s="28"/>
    </row>
    <row r="1662" spans="5:65" ht="15"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  <c r="W1662" s="16"/>
      <c r="X1662" s="16"/>
      <c r="Y1662" s="16"/>
      <c r="Z1662" s="16"/>
      <c r="AA1662" s="16"/>
      <c r="AB1662" s="16"/>
      <c r="AC1662" s="16"/>
      <c r="AD1662" s="16"/>
      <c r="AE1662" s="16"/>
      <c r="AF1662" s="16"/>
      <c r="AG1662" s="16"/>
      <c r="AH1662" s="16"/>
      <c r="AI1662" s="16"/>
      <c r="AJ1662" s="16"/>
      <c r="AK1662" s="16"/>
      <c r="AL1662" s="16"/>
      <c r="AM1662" s="16"/>
      <c r="AN1662" s="16"/>
      <c r="AO1662" s="16"/>
      <c r="AP1662" s="16"/>
      <c r="AQ1662" s="16"/>
      <c r="AR1662" s="16"/>
      <c r="AS1662" s="16"/>
      <c r="AT1662" s="16"/>
      <c r="AU1662" s="16"/>
      <c r="AV1662" s="16"/>
      <c r="AW1662" s="16"/>
      <c r="AX1662" s="16"/>
      <c r="AY1662" s="16"/>
      <c r="AZ1662" s="28"/>
      <c r="BA1662" s="28"/>
      <c r="BB1662" s="28"/>
      <c r="BC1662" s="28"/>
      <c r="BD1662" s="28"/>
      <c r="BE1662" s="28"/>
      <c r="BF1662" s="28"/>
      <c r="BG1662" s="28"/>
      <c r="BH1662" s="28"/>
      <c r="BI1662" s="28"/>
      <c r="BJ1662" s="28"/>
      <c r="BK1662" s="28"/>
      <c r="BL1662" s="28"/>
      <c r="BM1662" s="28"/>
    </row>
    <row r="1663" spans="5:65" ht="15"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V1663" s="16"/>
      <c r="W1663" s="16"/>
      <c r="X1663" s="16"/>
      <c r="Y1663" s="16"/>
      <c r="Z1663" s="16"/>
      <c r="AA1663" s="16"/>
      <c r="AB1663" s="16"/>
      <c r="AC1663" s="16"/>
      <c r="AD1663" s="16"/>
      <c r="AE1663" s="16"/>
      <c r="AF1663" s="16"/>
      <c r="AG1663" s="16"/>
      <c r="AH1663" s="16"/>
      <c r="AI1663" s="16"/>
      <c r="AJ1663" s="16"/>
      <c r="AK1663" s="16"/>
      <c r="AL1663" s="16"/>
      <c r="AM1663" s="16"/>
      <c r="AN1663" s="16"/>
      <c r="AO1663" s="16"/>
      <c r="AP1663" s="16"/>
      <c r="AQ1663" s="16"/>
      <c r="AR1663" s="16"/>
      <c r="AS1663" s="16"/>
      <c r="AT1663" s="16"/>
      <c r="AU1663" s="16"/>
      <c r="AV1663" s="16"/>
      <c r="AW1663" s="16"/>
      <c r="AX1663" s="16"/>
      <c r="AY1663" s="16"/>
      <c r="AZ1663" s="28"/>
      <c r="BA1663" s="28"/>
      <c r="BB1663" s="28"/>
      <c r="BC1663" s="28"/>
      <c r="BD1663" s="28"/>
      <c r="BE1663" s="28"/>
      <c r="BF1663" s="28"/>
      <c r="BG1663" s="28"/>
      <c r="BH1663" s="28"/>
      <c r="BI1663" s="28"/>
      <c r="BJ1663" s="28"/>
      <c r="BK1663" s="28"/>
      <c r="BL1663" s="28"/>
      <c r="BM1663" s="28"/>
    </row>
    <row r="1664" spans="5:65" ht="15"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  <c r="X1664" s="16"/>
      <c r="Y1664" s="16"/>
      <c r="Z1664" s="16"/>
      <c r="AA1664" s="16"/>
      <c r="AB1664" s="16"/>
      <c r="AC1664" s="16"/>
      <c r="AD1664" s="16"/>
      <c r="AE1664" s="16"/>
      <c r="AF1664" s="16"/>
      <c r="AG1664" s="16"/>
      <c r="AH1664" s="16"/>
      <c r="AI1664" s="16"/>
      <c r="AJ1664" s="16"/>
      <c r="AK1664" s="16"/>
      <c r="AL1664" s="16"/>
      <c r="AM1664" s="16"/>
      <c r="AN1664" s="16"/>
      <c r="AO1664" s="16"/>
      <c r="AP1664" s="16"/>
      <c r="AQ1664" s="16"/>
      <c r="AR1664" s="16"/>
      <c r="AS1664" s="16"/>
      <c r="AT1664" s="16"/>
      <c r="AU1664" s="16"/>
      <c r="AV1664" s="16"/>
      <c r="AW1664" s="16"/>
      <c r="AX1664" s="16"/>
      <c r="AY1664" s="16"/>
      <c r="AZ1664" s="28"/>
      <c r="BA1664" s="28"/>
      <c r="BB1664" s="28"/>
      <c r="BC1664" s="28"/>
      <c r="BD1664" s="28"/>
      <c r="BE1664" s="28"/>
      <c r="BF1664" s="28"/>
      <c r="BG1664" s="28"/>
      <c r="BH1664" s="28"/>
      <c r="BI1664" s="28"/>
      <c r="BJ1664" s="28"/>
      <c r="BK1664" s="28"/>
      <c r="BL1664" s="28"/>
      <c r="BM1664" s="28"/>
    </row>
    <row r="1665" spans="5:65" ht="15"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  <c r="W1665" s="16"/>
      <c r="X1665" s="16"/>
      <c r="Y1665" s="16"/>
      <c r="Z1665" s="16"/>
      <c r="AA1665" s="16"/>
      <c r="AB1665" s="16"/>
      <c r="AC1665" s="16"/>
      <c r="AD1665" s="16"/>
      <c r="AE1665" s="16"/>
      <c r="AF1665" s="16"/>
      <c r="AG1665" s="16"/>
      <c r="AH1665" s="16"/>
      <c r="AI1665" s="16"/>
      <c r="AJ1665" s="16"/>
      <c r="AK1665" s="16"/>
      <c r="AL1665" s="16"/>
      <c r="AM1665" s="16"/>
      <c r="AN1665" s="16"/>
      <c r="AO1665" s="16"/>
      <c r="AP1665" s="16"/>
      <c r="AQ1665" s="16"/>
      <c r="AR1665" s="16"/>
      <c r="AS1665" s="16"/>
      <c r="AT1665" s="16"/>
      <c r="AU1665" s="16"/>
      <c r="AV1665" s="16"/>
      <c r="AW1665" s="16"/>
      <c r="AX1665" s="16"/>
      <c r="AY1665" s="16"/>
      <c r="AZ1665" s="28"/>
      <c r="BA1665" s="28"/>
      <c r="BB1665" s="28"/>
      <c r="BC1665" s="28"/>
      <c r="BD1665" s="28"/>
      <c r="BE1665" s="28"/>
      <c r="BF1665" s="28"/>
      <c r="BG1665" s="28"/>
      <c r="BH1665" s="28"/>
      <c r="BI1665" s="28"/>
      <c r="BJ1665" s="28"/>
      <c r="BK1665" s="28"/>
      <c r="BL1665" s="28"/>
      <c r="BM1665" s="28"/>
    </row>
    <row r="1666" spans="5:65" ht="15"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  <c r="V1666" s="16"/>
      <c r="W1666" s="16"/>
      <c r="X1666" s="16"/>
      <c r="Y1666" s="16"/>
      <c r="Z1666" s="16"/>
      <c r="AA1666" s="16"/>
      <c r="AB1666" s="16"/>
      <c r="AC1666" s="16"/>
      <c r="AD1666" s="16"/>
      <c r="AE1666" s="16"/>
      <c r="AF1666" s="16"/>
      <c r="AG1666" s="16"/>
      <c r="AH1666" s="16"/>
      <c r="AI1666" s="16"/>
      <c r="AJ1666" s="16"/>
      <c r="AK1666" s="16"/>
      <c r="AL1666" s="16"/>
      <c r="AM1666" s="16"/>
      <c r="AN1666" s="16"/>
      <c r="AO1666" s="16"/>
      <c r="AP1666" s="16"/>
      <c r="AQ1666" s="16"/>
      <c r="AR1666" s="16"/>
      <c r="AS1666" s="16"/>
      <c r="AT1666" s="16"/>
      <c r="AU1666" s="16"/>
      <c r="AV1666" s="16"/>
      <c r="AW1666" s="16"/>
      <c r="AX1666" s="16"/>
      <c r="AY1666" s="16"/>
      <c r="AZ1666" s="28"/>
      <c r="BA1666" s="28"/>
      <c r="BB1666" s="28"/>
      <c r="BC1666" s="28"/>
      <c r="BD1666" s="28"/>
      <c r="BE1666" s="28"/>
      <c r="BF1666" s="28"/>
      <c r="BG1666" s="28"/>
      <c r="BH1666" s="28"/>
      <c r="BI1666" s="28"/>
      <c r="BJ1666" s="28"/>
      <c r="BK1666" s="28"/>
      <c r="BL1666" s="28"/>
      <c r="BM1666" s="28"/>
    </row>
    <row r="1667" spans="5:65" ht="15"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V1667" s="16"/>
      <c r="W1667" s="16"/>
      <c r="X1667" s="16"/>
      <c r="Y1667" s="16"/>
      <c r="Z1667" s="16"/>
      <c r="AA1667" s="16"/>
      <c r="AB1667" s="16"/>
      <c r="AC1667" s="16"/>
      <c r="AD1667" s="16"/>
      <c r="AE1667" s="16"/>
      <c r="AF1667" s="16"/>
      <c r="AG1667" s="16"/>
      <c r="AH1667" s="16"/>
      <c r="AI1667" s="16"/>
      <c r="AJ1667" s="16"/>
      <c r="AK1667" s="16"/>
      <c r="AL1667" s="16"/>
      <c r="AM1667" s="16"/>
      <c r="AN1667" s="16"/>
      <c r="AO1667" s="16"/>
      <c r="AP1667" s="16"/>
      <c r="AQ1667" s="16"/>
      <c r="AR1667" s="16"/>
      <c r="AS1667" s="16"/>
      <c r="AT1667" s="16"/>
      <c r="AU1667" s="16"/>
      <c r="AV1667" s="16"/>
      <c r="AW1667" s="16"/>
      <c r="AX1667" s="16"/>
      <c r="AY1667" s="16"/>
      <c r="AZ1667" s="28"/>
      <c r="BA1667" s="28"/>
      <c r="BB1667" s="28"/>
      <c r="BC1667" s="28"/>
      <c r="BD1667" s="28"/>
      <c r="BE1667" s="28"/>
      <c r="BF1667" s="28"/>
      <c r="BG1667" s="28"/>
      <c r="BH1667" s="28"/>
      <c r="BI1667" s="28"/>
      <c r="BJ1667" s="28"/>
      <c r="BK1667" s="28"/>
      <c r="BL1667" s="28"/>
      <c r="BM1667" s="28"/>
    </row>
    <row r="1668" spans="5:65" ht="15"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  <c r="W1668" s="16"/>
      <c r="X1668" s="16"/>
      <c r="Y1668" s="16"/>
      <c r="Z1668" s="16"/>
      <c r="AA1668" s="16"/>
      <c r="AB1668" s="16"/>
      <c r="AC1668" s="16"/>
      <c r="AD1668" s="16"/>
      <c r="AE1668" s="16"/>
      <c r="AF1668" s="16"/>
      <c r="AG1668" s="16"/>
      <c r="AH1668" s="16"/>
      <c r="AI1668" s="16"/>
      <c r="AJ1668" s="16"/>
      <c r="AK1668" s="16"/>
      <c r="AL1668" s="16"/>
      <c r="AM1668" s="16"/>
      <c r="AN1668" s="16"/>
      <c r="AO1668" s="16"/>
      <c r="AP1668" s="16"/>
      <c r="AQ1668" s="16"/>
      <c r="AR1668" s="16"/>
      <c r="AS1668" s="16"/>
      <c r="AT1668" s="16"/>
      <c r="AU1668" s="16"/>
      <c r="AV1668" s="16"/>
      <c r="AW1668" s="16"/>
      <c r="AX1668" s="16"/>
      <c r="AY1668" s="16"/>
      <c r="AZ1668" s="28"/>
      <c r="BA1668" s="28"/>
      <c r="BB1668" s="28"/>
      <c r="BC1668" s="28"/>
      <c r="BD1668" s="28"/>
      <c r="BE1668" s="28"/>
      <c r="BF1668" s="28"/>
      <c r="BG1668" s="28"/>
      <c r="BH1668" s="28"/>
      <c r="BI1668" s="28"/>
      <c r="BJ1668" s="28"/>
      <c r="BK1668" s="28"/>
      <c r="BL1668" s="28"/>
      <c r="BM1668" s="28"/>
    </row>
    <row r="1669" spans="5:65" ht="15"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  <c r="W1669" s="16"/>
      <c r="X1669" s="16"/>
      <c r="Y1669" s="16"/>
      <c r="Z1669" s="16"/>
      <c r="AA1669" s="16"/>
      <c r="AB1669" s="16"/>
      <c r="AC1669" s="16"/>
      <c r="AD1669" s="16"/>
      <c r="AE1669" s="16"/>
      <c r="AF1669" s="16"/>
      <c r="AG1669" s="16"/>
      <c r="AH1669" s="16"/>
      <c r="AI1669" s="16"/>
      <c r="AJ1669" s="16"/>
      <c r="AK1669" s="16"/>
      <c r="AL1669" s="16"/>
      <c r="AM1669" s="16"/>
      <c r="AN1669" s="16"/>
      <c r="AO1669" s="16"/>
      <c r="AP1669" s="16"/>
      <c r="AQ1669" s="16"/>
      <c r="AR1669" s="16"/>
      <c r="AS1669" s="16"/>
      <c r="AT1669" s="16"/>
      <c r="AU1669" s="16"/>
      <c r="AV1669" s="16"/>
      <c r="AW1669" s="16"/>
      <c r="AX1669" s="16"/>
      <c r="AY1669" s="16"/>
      <c r="AZ1669" s="28"/>
      <c r="BA1669" s="28"/>
      <c r="BB1669" s="28"/>
      <c r="BC1669" s="28"/>
      <c r="BD1669" s="28"/>
      <c r="BE1669" s="28"/>
      <c r="BF1669" s="28"/>
      <c r="BG1669" s="28"/>
      <c r="BH1669" s="28"/>
      <c r="BI1669" s="28"/>
      <c r="BJ1669" s="28"/>
      <c r="BK1669" s="28"/>
      <c r="BL1669" s="28"/>
      <c r="BM1669" s="28"/>
    </row>
    <row r="1670" spans="5:65" ht="15"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  <c r="W1670" s="16"/>
      <c r="X1670" s="16"/>
      <c r="Y1670" s="16"/>
      <c r="Z1670" s="16"/>
      <c r="AA1670" s="16"/>
      <c r="AB1670" s="16"/>
      <c r="AC1670" s="16"/>
      <c r="AD1670" s="16"/>
      <c r="AE1670" s="16"/>
      <c r="AF1670" s="16"/>
      <c r="AG1670" s="16"/>
      <c r="AH1670" s="16"/>
      <c r="AI1670" s="16"/>
      <c r="AJ1670" s="16"/>
      <c r="AK1670" s="16"/>
      <c r="AL1670" s="16"/>
      <c r="AM1670" s="16"/>
      <c r="AN1670" s="16"/>
      <c r="AO1670" s="16"/>
      <c r="AP1670" s="16"/>
      <c r="AQ1670" s="16"/>
      <c r="AR1670" s="16"/>
      <c r="AS1670" s="16"/>
      <c r="AT1670" s="16"/>
      <c r="AU1670" s="16"/>
      <c r="AV1670" s="16"/>
      <c r="AW1670" s="16"/>
      <c r="AX1670" s="16"/>
      <c r="AY1670" s="16"/>
      <c r="AZ1670" s="28"/>
      <c r="BA1670" s="28"/>
      <c r="BB1670" s="28"/>
      <c r="BC1670" s="28"/>
      <c r="BD1670" s="28"/>
      <c r="BE1670" s="28"/>
      <c r="BF1670" s="28"/>
      <c r="BG1670" s="28"/>
      <c r="BH1670" s="28"/>
      <c r="BI1670" s="28"/>
      <c r="BJ1670" s="28"/>
      <c r="BK1670" s="28"/>
      <c r="BL1670" s="28"/>
      <c r="BM1670" s="28"/>
    </row>
    <row r="1671" spans="5:65" ht="15"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  <c r="W1671" s="16"/>
      <c r="X1671" s="16"/>
      <c r="Y1671" s="16"/>
      <c r="Z1671" s="16"/>
      <c r="AA1671" s="16"/>
      <c r="AB1671" s="16"/>
      <c r="AC1671" s="16"/>
      <c r="AD1671" s="16"/>
      <c r="AE1671" s="16"/>
      <c r="AF1671" s="16"/>
      <c r="AG1671" s="16"/>
      <c r="AH1671" s="16"/>
      <c r="AI1671" s="16"/>
      <c r="AJ1671" s="16"/>
      <c r="AK1671" s="16"/>
      <c r="AL1671" s="16"/>
      <c r="AM1671" s="16"/>
      <c r="AN1671" s="16"/>
      <c r="AO1671" s="16"/>
      <c r="AP1671" s="16"/>
      <c r="AQ1671" s="16"/>
      <c r="AR1671" s="16"/>
      <c r="AS1671" s="16"/>
      <c r="AT1671" s="16"/>
      <c r="AU1671" s="16"/>
      <c r="AV1671" s="16"/>
      <c r="AW1671" s="16"/>
      <c r="AX1671" s="16"/>
      <c r="AY1671" s="16"/>
      <c r="AZ1671" s="28"/>
      <c r="BA1671" s="28"/>
      <c r="BB1671" s="28"/>
      <c r="BC1671" s="28"/>
      <c r="BD1671" s="28"/>
      <c r="BE1671" s="28"/>
      <c r="BF1671" s="28"/>
      <c r="BG1671" s="28"/>
      <c r="BH1671" s="28"/>
      <c r="BI1671" s="28"/>
      <c r="BJ1671" s="28"/>
      <c r="BK1671" s="28"/>
      <c r="BL1671" s="28"/>
      <c r="BM1671" s="28"/>
    </row>
    <row r="1672" spans="5:65" ht="15"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  <c r="W1672" s="16"/>
      <c r="X1672" s="16"/>
      <c r="Y1672" s="16"/>
      <c r="Z1672" s="16"/>
      <c r="AA1672" s="16"/>
      <c r="AB1672" s="16"/>
      <c r="AC1672" s="16"/>
      <c r="AD1672" s="16"/>
      <c r="AE1672" s="16"/>
      <c r="AF1672" s="16"/>
      <c r="AG1672" s="16"/>
      <c r="AH1672" s="16"/>
      <c r="AI1672" s="16"/>
      <c r="AJ1672" s="16"/>
      <c r="AK1672" s="16"/>
      <c r="AL1672" s="16"/>
      <c r="AM1672" s="16"/>
      <c r="AN1672" s="16"/>
      <c r="AO1672" s="16"/>
      <c r="AP1672" s="16"/>
      <c r="AQ1672" s="16"/>
      <c r="AR1672" s="16"/>
      <c r="AS1672" s="16"/>
      <c r="AT1672" s="16"/>
      <c r="AU1672" s="16"/>
      <c r="AV1672" s="16"/>
      <c r="AW1672" s="16"/>
      <c r="AX1672" s="16"/>
      <c r="AY1672" s="16"/>
      <c r="AZ1672" s="28"/>
      <c r="BA1672" s="28"/>
      <c r="BB1672" s="28"/>
      <c r="BC1672" s="28"/>
      <c r="BD1672" s="28"/>
      <c r="BE1672" s="28"/>
      <c r="BF1672" s="28"/>
      <c r="BG1672" s="28"/>
      <c r="BH1672" s="28"/>
      <c r="BI1672" s="28"/>
      <c r="BJ1672" s="28"/>
      <c r="BK1672" s="28"/>
      <c r="BL1672" s="28"/>
      <c r="BM1672" s="28"/>
    </row>
    <row r="1673" spans="5:65" ht="15"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  <c r="W1673" s="16"/>
      <c r="X1673" s="16"/>
      <c r="Y1673" s="16"/>
      <c r="Z1673" s="16"/>
      <c r="AA1673" s="16"/>
      <c r="AB1673" s="16"/>
      <c r="AC1673" s="16"/>
      <c r="AD1673" s="16"/>
      <c r="AE1673" s="16"/>
      <c r="AF1673" s="16"/>
      <c r="AG1673" s="16"/>
      <c r="AH1673" s="16"/>
      <c r="AI1673" s="16"/>
      <c r="AJ1673" s="16"/>
      <c r="AK1673" s="16"/>
      <c r="AL1673" s="16"/>
      <c r="AM1673" s="16"/>
      <c r="AN1673" s="16"/>
      <c r="AO1673" s="16"/>
      <c r="AP1673" s="16"/>
      <c r="AQ1673" s="16"/>
      <c r="AR1673" s="16"/>
      <c r="AS1673" s="16"/>
      <c r="AT1673" s="16"/>
      <c r="AU1673" s="16"/>
      <c r="AV1673" s="16"/>
      <c r="AW1673" s="16"/>
      <c r="AX1673" s="16"/>
      <c r="AY1673" s="16"/>
      <c r="AZ1673" s="28"/>
      <c r="BA1673" s="28"/>
      <c r="BB1673" s="28"/>
      <c r="BC1673" s="28"/>
      <c r="BD1673" s="28"/>
      <c r="BE1673" s="28"/>
      <c r="BF1673" s="28"/>
      <c r="BG1673" s="28"/>
      <c r="BH1673" s="28"/>
      <c r="BI1673" s="28"/>
      <c r="BJ1673" s="28"/>
      <c r="BK1673" s="28"/>
      <c r="BL1673" s="28"/>
      <c r="BM1673" s="28"/>
    </row>
    <row r="1674" spans="5:65" ht="15"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/>
      <c r="W1674" s="16"/>
      <c r="X1674" s="16"/>
      <c r="Y1674" s="16"/>
      <c r="Z1674" s="16"/>
      <c r="AA1674" s="16"/>
      <c r="AB1674" s="16"/>
      <c r="AC1674" s="16"/>
      <c r="AD1674" s="16"/>
      <c r="AE1674" s="16"/>
      <c r="AF1674" s="16"/>
      <c r="AG1674" s="16"/>
      <c r="AH1674" s="16"/>
      <c r="AI1674" s="16"/>
      <c r="AJ1674" s="16"/>
      <c r="AK1674" s="16"/>
      <c r="AL1674" s="16"/>
      <c r="AM1674" s="16"/>
      <c r="AN1674" s="16"/>
      <c r="AO1674" s="16"/>
      <c r="AP1674" s="16"/>
      <c r="AQ1674" s="16"/>
      <c r="AR1674" s="16"/>
      <c r="AS1674" s="16"/>
      <c r="AT1674" s="16"/>
      <c r="AU1674" s="16"/>
      <c r="AV1674" s="16"/>
      <c r="AW1674" s="16"/>
      <c r="AX1674" s="16"/>
      <c r="AY1674" s="16"/>
      <c r="AZ1674" s="28"/>
      <c r="BA1674" s="28"/>
      <c r="BB1674" s="28"/>
      <c r="BC1674" s="28"/>
      <c r="BD1674" s="28"/>
      <c r="BE1674" s="28"/>
      <c r="BF1674" s="28"/>
      <c r="BG1674" s="28"/>
      <c r="BH1674" s="28"/>
      <c r="BI1674" s="28"/>
      <c r="BJ1674" s="28"/>
      <c r="BK1674" s="28"/>
      <c r="BL1674" s="28"/>
      <c r="BM1674" s="28"/>
    </row>
    <row r="1675" spans="5:65" ht="15"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  <c r="W1675" s="16"/>
      <c r="X1675" s="16"/>
      <c r="Y1675" s="16"/>
      <c r="Z1675" s="16"/>
      <c r="AA1675" s="16"/>
      <c r="AB1675" s="16"/>
      <c r="AC1675" s="16"/>
      <c r="AD1675" s="16"/>
      <c r="AE1675" s="16"/>
      <c r="AF1675" s="16"/>
      <c r="AG1675" s="16"/>
      <c r="AH1675" s="16"/>
      <c r="AI1675" s="16"/>
      <c r="AJ1675" s="16"/>
      <c r="AK1675" s="16"/>
      <c r="AL1675" s="16"/>
      <c r="AM1675" s="16"/>
      <c r="AN1675" s="16"/>
      <c r="AO1675" s="16"/>
      <c r="AP1675" s="16"/>
      <c r="AQ1675" s="16"/>
      <c r="AR1675" s="16"/>
      <c r="AS1675" s="16"/>
      <c r="AT1675" s="16"/>
      <c r="AU1675" s="16"/>
      <c r="AV1675" s="16"/>
      <c r="AW1675" s="16"/>
      <c r="AX1675" s="16"/>
      <c r="AY1675" s="16"/>
      <c r="AZ1675" s="28"/>
      <c r="BA1675" s="28"/>
      <c r="BB1675" s="28"/>
      <c r="BC1675" s="28"/>
      <c r="BD1675" s="28"/>
      <c r="BE1675" s="28"/>
      <c r="BF1675" s="28"/>
      <c r="BG1675" s="28"/>
      <c r="BH1675" s="28"/>
      <c r="BI1675" s="28"/>
      <c r="BJ1675" s="28"/>
      <c r="BK1675" s="28"/>
      <c r="BL1675" s="28"/>
      <c r="BM1675" s="28"/>
    </row>
    <row r="1676" spans="5:65" ht="15"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  <c r="W1676" s="16"/>
      <c r="X1676" s="16"/>
      <c r="Y1676" s="16"/>
      <c r="Z1676" s="16"/>
      <c r="AA1676" s="16"/>
      <c r="AB1676" s="16"/>
      <c r="AC1676" s="16"/>
      <c r="AD1676" s="16"/>
      <c r="AE1676" s="16"/>
      <c r="AF1676" s="16"/>
      <c r="AG1676" s="16"/>
      <c r="AH1676" s="16"/>
      <c r="AI1676" s="16"/>
      <c r="AJ1676" s="16"/>
      <c r="AK1676" s="16"/>
      <c r="AL1676" s="16"/>
      <c r="AM1676" s="16"/>
      <c r="AN1676" s="16"/>
      <c r="AO1676" s="16"/>
      <c r="AP1676" s="16"/>
      <c r="AQ1676" s="16"/>
      <c r="AR1676" s="16"/>
      <c r="AS1676" s="16"/>
      <c r="AT1676" s="16"/>
      <c r="AU1676" s="16"/>
      <c r="AV1676" s="16"/>
      <c r="AW1676" s="16"/>
      <c r="AX1676" s="16"/>
      <c r="AY1676" s="16"/>
      <c r="AZ1676" s="28"/>
      <c r="BA1676" s="28"/>
      <c r="BB1676" s="28"/>
      <c r="BC1676" s="28"/>
      <c r="BD1676" s="28"/>
      <c r="BE1676" s="28"/>
      <c r="BF1676" s="28"/>
      <c r="BG1676" s="28"/>
      <c r="BH1676" s="28"/>
      <c r="BI1676" s="28"/>
      <c r="BJ1676" s="28"/>
      <c r="BK1676" s="28"/>
      <c r="BL1676" s="28"/>
      <c r="BM1676" s="28"/>
    </row>
    <row r="1677" spans="5:65" ht="15"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  <c r="W1677" s="16"/>
      <c r="X1677" s="16"/>
      <c r="Y1677" s="16"/>
      <c r="Z1677" s="16"/>
      <c r="AA1677" s="16"/>
      <c r="AB1677" s="16"/>
      <c r="AC1677" s="16"/>
      <c r="AD1677" s="16"/>
      <c r="AE1677" s="16"/>
      <c r="AF1677" s="16"/>
      <c r="AG1677" s="16"/>
      <c r="AH1677" s="16"/>
      <c r="AI1677" s="16"/>
      <c r="AJ1677" s="16"/>
      <c r="AK1677" s="16"/>
      <c r="AL1677" s="16"/>
      <c r="AM1677" s="16"/>
      <c r="AN1677" s="16"/>
      <c r="AO1677" s="16"/>
      <c r="AP1677" s="16"/>
      <c r="AQ1677" s="16"/>
      <c r="AR1677" s="16"/>
      <c r="AS1677" s="16"/>
      <c r="AT1677" s="16"/>
      <c r="AU1677" s="16"/>
      <c r="AV1677" s="16"/>
      <c r="AW1677" s="16"/>
      <c r="AX1677" s="16"/>
      <c r="AY1677" s="16"/>
      <c r="AZ1677" s="28"/>
      <c r="BA1677" s="28"/>
      <c r="BB1677" s="28"/>
      <c r="BC1677" s="28"/>
      <c r="BD1677" s="28"/>
      <c r="BE1677" s="28"/>
      <c r="BF1677" s="28"/>
      <c r="BG1677" s="28"/>
      <c r="BH1677" s="28"/>
      <c r="BI1677" s="28"/>
      <c r="BJ1677" s="28"/>
      <c r="BK1677" s="28"/>
      <c r="BL1677" s="28"/>
      <c r="BM1677" s="28"/>
    </row>
    <row r="1678" spans="5:65" ht="15"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  <c r="V1678" s="16"/>
      <c r="W1678" s="16"/>
      <c r="X1678" s="16"/>
      <c r="Y1678" s="16"/>
      <c r="Z1678" s="16"/>
      <c r="AA1678" s="16"/>
      <c r="AB1678" s="16"/>
      <c r="AC1678" s="16"/>
      <c r="AD1678" s="16"/>
      <c r="AE1678" s="16"/>
      <c r="AF1678" s="16"/>
      <c r="AG1678" s="16"/>
      <c r="AH1678" s="16"/>
      <c r="AI1678" s="16"/>
      <c r="AJ1678" s="16"/>
      <c r="AK1678" s="16"/>
      <c r="AL1678" s="16"/>
      <c r="AM1678" s="16"/>
      <c r="AN1678" s="16"/>
      <c r="AO1678" s="16"/>
      <c r="AP1678" s="16"/>
      <c r="AQ1678" s="16"/>
      <c r="AR1678" s="16"/>
      <c r="AS1678" s="16"/>
      <c r="AT1678" s="16"/>
      <c r="AU1678" s="16"/>
      <c r="AV1678" s="16"/>
      <c r="AW1678" s="16"/>
      <c r="AX1678" s="16"/>
      <c r="AY1678" s="16"/>
      <c r="AZ1678" s="28"/>
      <c r="BA1678" s="28"/>
      <c r="BB1678" s="28"/>
      <c r="BC1678" s="28"/>
      <c r="BD1678" s="28"/>
      <c r="BE1678" s="28"/>
      <c r="BF1678" s="28"/>
      <c r="BG1678" s="28"/>
      <c r="BH1678" s="28"/>
      <c r="BI1678" s="28"/>
      <c r="BJ1678" s="28"/>
      <c r="BK1678" s="28"/>
      <c r="BL1678" s="28"/>
      <c r="BM1678" s="28"/>
    </row>
    <row r="1679" spans="5:65" ht="15"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  <c r="W1679" s="16"/>
      <c r="X1679" s="16"/>
      <c r="Y1679" s="16"/>
      <c r="Z1679" s="16"/>
      <c r="AA1679" s="16"/>
      <c r="AB1679" s="16"/>
      <c r="AC1679" s="16"/>
      <c r="AD1679" s="16"/>
      <c r="AE1679" s="16"/>
      <c r="AF1679" s="16"/>
      <c r="AG1679" s="16"/>
      <c r="AH1679" s="16"/>
      <c r="AI1679" s="16"/>
      <c r="AJ1679" s="16"/>
      <c r="AK1679" s="16"/>
      <c r="AL1679" s="16"/>
      <c r="AM1679" s="16"/>
      <c r="AN1679" s="16"/>
      <c r="AO1679" s="16"/>
      <c r="AP1679" s="16"/>
      <c r="AQ1679" s="16"/>
      <c r="AR1679" s="16"/>
      <c r="AS1679" s="16"/>
      <c r="AT1679" s="16"/>
      <c r="AU1679" s="16"/>
      <c r="AV1679" s="16"/>
      <c r="AW1679" s="16"/>
      <c r="AX1679" s="16"/>
      <c r="AY1679" s="16"/>
      <c r="AZ1679" s="28"/>
      <c r="BA1679" s="28"/>
      <c r="BB1679" s="28"/>
      <c r="BC1679" s="28"/>
      <c r="BD1679" s="28"/>
      <c r="BE1679" s="28"/>
      <c r="BF1679" s="28"/>
      <c r="BG1679" s="28"/>
      <c r="BH1679" s="28"/>
      <c r="BI1679" s="28"/>
      <c r="BJ1679" s="28"/>
      <c r="BK1679" s="28"/>
      <c r="BL1679" s="28"/>
      <c r="BM1679" s="28"/>
    </row>
    <row r="1680" spans="5:65" ht="15"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  <c r="W1680" s="16"/>
      <c r="X1680" s="16"/>
      <c r="Y1680" s="16"/>
      <c r="Z1680" s="16"/>
      <c r="AA1680" s="16"/>
      <c r="AB1680" s="16"/>
      <c r="AC1680" s="16"/>
      <c r="AD1680" s="16"/>
      <c r="AE1680" s="16"/>
      <c r="AF1680" s="16"/>
      <c r="AG1680" s="16"/>
      <c r="AH1680" s="16"/>
      <c r="AI1680" s="16"/>
      <c r="AJ1680" s="16"/>
      <c r="AK1680" s="16"/>
      <c r="AL1680" s="16"/>
      <c r="AM1680" s="16"/>
      <c r="AN1680" s="16"/>
      <c r="AO1680" s="16"/>
      <c r="AP1680" s="16"/>
      <c r="AQ1680" s="16"/>
      <c r="AR1680" s="16"/>
      <c r="AS1680" s="16"/>
      <c r="AT1680" s="16"/>
      <c r="AU1680" s="16"/>
      <c r="AV1680" s="16"/>
      <c r="AW1680" s="16"/>
      <c r="AX1680" s="16"/>
      <c r="AY1680" s="16"/>
      <c r="AZ1680" s="28"/>
      <c r="BA1680" s="28"/>
      <c r="BB1680" s="28"/>
      <c r="BC1680" s="28"/>
      <c r="BD1680" s="28"/>
      <c r="BE1680" s="28"/>
      <c r="BF1680" s="28"/>
      <c r="BG1680" s="28"/>
      <c r="BH1680" s="28"/>
      <c r="BI1680" s="28"/>
      <c r="BJ1680" s="28"/>
      <c r="BK1680" s="28"/>
      <c r="BL1680" s="28"/>
      <c r="BM1680" s="28"/>
    </row>
    <row r="1681" spans="5:65" ht="15"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  <c r="W1681" s="16"/>
      <c r="X1681" s="16"/>
      <c r="Y1681" s="16"/>
      <c r="Z1681" s="16"/>
      <c r="AA1681" s="16"/>
      <c r="AB1681" s="16"/>
      <c r="AC1681" s="16"/>
      <c r="AD1681" s="16"/>
      <c r="AE1681" s="16"/>
      <c r="AF1681" s="16"/>
      <c r="AG1681" s="16"/>
      <c r="AH1681" s="16"/>
      <c r="AI1681" s="16"/>
      <c r="AJ1681" s="16"/>
      <c r="AK1681" s="16"/>
      <c r="AL1681" s="16"/>
      <c r="AM1681" s="16"/>
      <c r="AN1681" s="16"/>
      <c r="AO1681" s="16"/>
      <c r="AP1681" s="16"/>
      <c r="AQ1681" s="16"/>
      <c r="AR1681" s="16"/>
      <c r="AS1681" s="16"/>
      <c r="AT1681" s="16"/>
      <c r="AU1681" s="16"/>
      <c r="AV1681" s="16"/>
      <c r="AW1681" s="16"/>
      <c r="AX1681" s="16"/>
      <c r="AY1681" s="16"/>
      <c r="AZ1681" s="28"/>
      <c r="BA1681" s="28"/>
      <c r="BB1681" s="28"/>
      <c r="BC1681" s="28"/>
      <c r="BD1681" s="28"/>
      <c r="BE1681" s="28"/>
      <c r="BF1681" s="28"/>
      <c r="BG1681" s="28"/>
      <c r="BH1681" s="28"/>
      <c r="BI1681" s="28"/>
      <c r="BJ1681" s="28"/>
      <c r="BK1681" s="28"/>
      <c r="BL1681" s="28"/>
      <c r="BM1681" s="28"/>
    </row>
    <row r="1682" spans="5:65" ht="15"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  <c r="W1682" s="16"/>
      <c r="X1682" s="16"/>
      <c r="Y1682" s="16"/>
      <c r="Z1682" s="16"/>
      <c r="AA1682" s="16"/>
      <c r="AB1682" s="16"/>
      <c r="AC1682" s="16"/>
      <c r="AD1682" s="16"/>
      <c r="AE1682" s="16"/>
      <c r="AF1682" s="16"/>
      <c r="AG1682" s="16"/>
      <c r="AH1682" s="16"/>
      <c r="AI1682" s="16"/>
      <c r="AJ1682" s="16"/>
      <c r="AK1682" s="16"/>
      <c r="AL1682" s="16"/>
      <c r="AM1682" s="16"/>
      <c r="AN1682" s="16"/>
      <c r="AO1682" s="16"/>
      <c r="AP1682" s="16"/>
      <c r="AQ1682" s="16"/>
      <c r="AR1682" s="16"/>
      <c r="AS1682" s="16"/>
      <c r="AT1682" s="16"/>
      <c r="AU1682" s="16"/>
      <c r="AV1682" s="16"/>
      <c r="AW1682" s="16"/>
      <c r="AX1682" s="16"/>
      <c r="AY1682" s="16"/>
      <c r="AZ1682" s="28"/>
      <c r="BA1682" s="28"/>
      <c r="BB1682" s="28"/>
      <c r="BC1682" s="28"/>
      <c r="BD1682" s="28"/>
      <c r="BE1682" s="28"/>
      <c r="BF1682" s="28"/>
      <c r="BG1682" s="28"/>
      <c r="BH1682" s="28"/>
      <c r="BI1682" s="28"/>
      <c r="BJ1682" s="28"/>
      <c r="BK1682" s="28"/>
      <c r="BL1682" s="28"/>
      <c r="BM1682" s="28"/>
    </row>
    <row r="1683" spans="5:65" ht="15"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  <c r="V1683" s="16"/>
      <c r="W1683" s="16"/>
      <c r="X1683" s="16"/>
      <c r="Y1683" s="16"/>
      <c r="Z1683" s="16"/>
      <c r="AA1683" s="16"/>
      <c r="AB1683" s="16"/>
      <c r="AC1683" s="16"/>
      <c r="AD1683" s="16"/>
      <c r="AE1683" s="16"/>
      <c r="AF1683" s="16"/>
      <c r="AG1683" s="16"/>
      <c r="AH1683" s="16"/>
      <c r="AI1683" s="16"/>
      <c r="AJ1683" s="16"/>
      <c r="AK1683" s="16"/>
      <c r="AL1683" s="16"/>
      <c r="AM1683" s="16"/>
      <c r="AN1683" s="16"/>
      <c r="AO1683" s="16"/>
      <c r="AP1683" s="16"/>
      <c r="AQ1683" s="16"/>
      <c r="AR1683" s="16"/>
      <c r="AS1683" s="16"/>
      <c r="AT1683" s="16"/>
      <c r="AU1683" s="16"/>
      <c r="AV1683" s="16"/>
      <c r="AW1683" s="16"/>
      <c r="AX1683" s="16"/>
      <c r="AY1683" s="16"/>
      <c r="AZ1683" s="28"/>
      <c r="BA1683" s="28"/>
      <c r="BB1683" s="28"/>
      <c r="BC1683" s="28"/>
      <c r="BD1683" s="28"/>
      <c r="BE1683" s="28"/>
      <c r="BF1683" s="28"/>
      <c r="BG1683" s="28"/>
      <c r="BH1683" s="28"/>
      <c r="BI1683" s="28"/>
      <c r="BJ1683" s="28"/>
      <c r="BK1683" s="28"/>
      <c r="BL1683" s="28"/>
      <c r="BM1683" s="28"/>
    </row>
    <row r="1684" spans="5:65" ht="15"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  <c r="X1684" s="16"/>
      <c r="Y1684" s="16"/>
      <c r="Z1684" s="16"/>
      <c r="AA1684" s="16"/>
      <c r="AB1684" s="16"/>
      <c r="AC1684" s="16"/>
      <c r="AD1684" s="16"/>
      <c r="AE1684" s="16"/>
      <c r="AF1684" s="16"/>
      <c r="AG1684" s="16"/>
      <c r="AH1684" s="16"/>
      <c r="AI1684" s="16"/>
      <c r="AJ1684" s="16"/>
      <c r="AK1684" s="16"/>
      <c r="AL1684" s="16"/>
      <c r="AM1684" s="16"/>
      <c r="AN1684" s="16"/>
      <c r="AO1684" s="16"/>
      <c r="AP1684" s="16"/>
      <c r="AQ1684" s="16"/>
      <c r="AR1684" s="16"/>
      <c r="AS1684" s="16"/>
      <c r="AT1684" s="16"/>
      <c r="AU1684" s="16"/>
      <c r="AV1684" s="16"/>
      <c r="AW1684" s="16"/>
      <c r="AX1684" s="16"/>
      <c r="AY1684" s="16"/>
      <c r="AZ1684" s="28"/>
      <c r="BA1684" s="28"/>
      <c r="BB1684" s="28"/>
      <c r="BC1684" s="28"/>
      <c r="BD1684" s="28"/>
      <c r="BE1684" s="28"/>
      <c r="BF1684" s="28"/>
      <c r="BG1684" s="28"/>
      <c r="BH1684" s="28"/>
      <c r="BI1684" s="28"/>
      <c r="BJ1684" s="28"/>
      <c r="BK1684" s="28"/>
      <c r="BL1684" s="28"/>
      <c r="BM1684" s="28"/>
    </row>
    <row r="1685" spans="5:65" ht="15"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  <c r="X1685" s="16"/>
      <c r="Y1685" s="16"/>
      <c r="Z1685" s="16"/>
      <c r="AA1685" s="16"/>
      <c r="AB1685" s="16"/>
      <c r="AC1685" s="16"/>
      <c r="AD1685" s="16"/>
      <c r="AE1685" s="16"/>
      <c r="AF1685" s="16"/>
      <c r="AG1685" s="16"/>
      <c r="AH1685" s="16"/>
      <c r="AI1685" s="16"/>
      <c r="AJ1685" s="16"/>
      <c r="AK1685" s="16"/>
      <c r="AL1685" s="16"/>
      <c r="AM1685" s="16"/>
      <c r="AN1685" s="16"/>
      <c r="AO1685" s="16"/>
      <c r="AP1685" s="16"/>
      <c r="AQ1685" s="16"/>
      <c r="AR1685" s="16"/>
      <c r="AS1685" s="16"/>
      <c r="AT1685" s="16"/>
      <c r="AU1685" s="16"/>
      <c r="AV1685" s="16"/>
      <c r="AW1685" s="16"/>
      <c r="AX1685" s="16"/>
      <c r="AY1685" s="16"/>
      <c r="AZ1685" s="28"/>
      <c r="BA1685" s="28"/>
      <c r="BB1685" s="28"/>
      <c r="BC1685" s="28"/>
      <c r="BD1685" s="28"/>
      <c r="BE1685" s="28"/>
      <c r="BF1685" s="28"/>
      <c r="BG1685" s="28"/>
      <c r="BH1685" s="28"/>
      <c r="BI1685" s="28"/>
      <c r="BJ1685" s="28"/>
      <c r="BK1685" s="28"/>
      <c r="BL1685" s="28"/>
      <c r="BM1685" s="28"/>
    </row>
    <row r="1686" spans="5:65" ht="15"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  <c r="V1686" s="16"/>
      <c r="W1686" s="16"/>
      <c r="X1686" s="16"/>
      <c r="Y1686" s="16"/>
      <c r="Z1686" s="16"/>
      <c r="AA1686" s="16"/>
      <c r="AB1686" s="16"/>
      <c r="AC1686" s="16"/>
      <c r="AD1686" s="16"/>
      <c r="AE1686" s="16"/>
      <c r="AF1686" s="16"/>
      <c r="AG1686" s="16"/>
      <c r="AH1686" s="16"/>
      <c r="AI1686" s="16"/>
      <c r="AJ1686" s="16"/>
      <c r="AK1686" s="16"/>
      <c r="AL1686" s="16"/>
      <c r="AM1686" s="16"/>
      <c r="AN1686" s="16"/>
      <c r="AO1686" s="16"/>
      <c r="AP1686" s="16"/>
      <c r="AQ1686" s="16"/>
      <c r="AR1686" s="16"/>
      <c r="AS1686" s="16"/>
      <c r="AT1686" s="16"/>
      <c r="AU1686" s="16"/>
      <c r="AV1686" s="16"/>
      <c r="AW1686" s="16"/>
      <c r="AX1686" s="16"/>
      <c r="AY1686" s="16"/>
      <c r="AZ1686" s="28"/>
      <c r="BA1686" s="28"/>
      <c r="BB1686" s="28"/>
      <c r="BC1686" s="28"/>
      <c r="BD1686" s="28"/>
      <c r="BE1686" s="28"/>
      <c r="BF1686" s="28"/>
      <c r="BG1686" s="28"/>
      <c r="BH1686" s="28"/>
      <c r="BI1686" s="28"/>
      <c r="BJ1686" s="28"/>
      <c r="BK1686" s="28"/>
      <c r="BL1686" s="28"/>
      <c r="BM1686" s="28"/>
    </row>
    <row r="1687" spans="5:65" ht="15"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  <c r="V1687" s="16"/>
      <c r="W1687" s="16"/>
      <c r="X1687" s="16"/>
      <c r="Y1687" s="16"/>
      <c r="Z1687" s="16"/>
      <c r="AA1687" s="16"/>
      <c r="AB1687" s="16"/>
      <c r="AC1687" s="16"/>
      <c r="AD1687" s="16"/>
      <c r="AE1687" s="16"/>
      <c r="AF1687" s="16"/>
      <c r="AG1687" s="16"/>
      <c r="AH1687" s="16"/>
      <c r="AI1687" s="16"/>
      <c r="AJ1687" s="16"/>
      <c r="AK1687" s="16"/>
      <c r="AL1687" s="16"/>
      <c r="AM1687" s="16"/>
      <c r="AN1687" s="16"/>
      <c r="AO1687" s="16"/>
      <c r="AP1687" s="16"/>
      <c r="AQ1687" s="16"/>
      <c r="AR1687" s="16"/>
      <c r="AS1687" s="16"/>
      <c r="AT1687" s="16"/>
      <c r="AU1687" s="16"/>
      <c r="AV1687" s="16"/>
      <c r="AW1687" s="16"/>
      <c r="AX1687" s="16"/>
      <c r="AY1687" s="16"/>
      <c r="AZ1687" s="28"/>
      <c r="BA1687" s="28"/>
      <c r="BB1687" s="28"/>
      <c r="BC1687" s="28"/>
      <c r="BD1687" s="28"/>
      <c r="BE1687" s="28"/>
      <c r="BF1687" s="28"/>
      <c r="BG1687" s="28"/>
      <c r="BH1687" s="28"/>
      <c r="BI1687" s="28"/>
      <c r="BJ1687" s="28"/>
      <c r="BK1687" s="28"/>
      <c r="BL1687" s="28"/>
      <c r="BM1687" s="28"/>
    </row>
    <row r="1688" spans="5:65" ht="15"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  <c r="X1688" s="16"/>
      <c r="Y1688" s="16"/>
      <c r="Z1688" s="16"/>
      <c r="AA1688" s="16"/>
      <c r="AB1688" s="16"/>
      <c r="AC1688" s="16"/>
      <c r="AD1688" s="16"/>
      <c r="AE1688" s="16"/>
      <c r="AF1688" s="16"/>
      <c r="AG1688" s="16"/>
      <c r="AH1688" s="16"/>
      <c r="AI1688" s="16"/>
      <c r="AJ1688" s="16"/>
      <c r="AK1688" s="16"/>
      <c r="AL1688" s="16"/>
      <c r="AM1688" s="16"/>
      <c r="AN1688" s="16"/>
      <c r="AO1688" s="16"/>
      <c r="AP1688" s="16"/>
      <c r="AQ1688" s="16"/>
      <c r="AR1688" s="16"/>
      <c r="AS1688" s="16"/>
      <c r="AT1688" s="16"/>
      <c r="AU1688" s="16"/>
      <c r="AV1688" s="16"/>
      <c r="AW1688" s="16"/>
      <c r="AX1688" s="16"/>
      <c r="AY1688" s="16"/>
      <c r="AZ1688" s="28"/>
      <c r="BA1688" s="28"/>
      <c r="BB1688" s="28"/>
      <c r="BC1688" s="28"/>
      <c r="BD1688" s="28"/>
      <c r="BE1688" s="28"/>
      <c r="BF1688" s="28"/>
      <c r="BG1688" s="28"/>
      <c r="BH1688" s="28"/>
      <c r="BI1688" s="28"/>
      <c r="BJ1688" s="28"/>
      <c r="BK1688" s="28"/>
      <c r="BL1688" s="28"/>
      <c r="BM1688" s="28"/>
    </row>
    <row r="1689" spans="5:65" ht="15"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  <c r="X1689" s="16"/>
      <c r="Y1689" s="16"/>
      <c r="Z1689" s="16"/>
      <c r="AA1689" s="16"/>
      <c r="AB1689" s="16"/>
      <c r="AC1689" s="16"/>
      <c r="AD1689" s="16"/>
      <c r="AE1689" s="16"/>
      <c r="AF1689" s="16"/>
      <c r="AG1689" s="16"/>
      <c r="AH1689" s="16"/>
      <c r="AI1689" s="16"/>
      <c r="AJ1689" s="16"/>
      <c r="AK1689" s="16"/>
      <c r="AL1689" s="16"/>
      <c r="AM1689" s="16"/>
      <c r="AN1689" s="16"/>
      <c r="AO1689" s="16"/>
      <c r="AP1689" s="16"/>
      <c r="AQ1689" s="16"/>
      <c r="AR1689" s="16"/>
      <c r="AS1689" s="16"/>
      <c r="AT1689" s="16"/>
      <c r="AU1689" s="16"/>
      <c r="AV1689" s="16"/>
      <c r="AW1689" s="16"/>
      <c r="AX1689" s="16"/>
      <c r="AY1689" s="16"/>
      <c r="AZ1689" s="28"/>
      <c r="BA1689" s="28"/>
      <c r="BB1689" s="28"/>
      <c r="BC1689" s="28"/>
      <c r="BD1689" s="28"/>
      <c r="BE1689" s="28"/>
      <c r="BF1689" s="28"/>
      <c r="BG1689" s="28"/>
      <c r="BH1689" s="28"/>
      <c r="BI1689" s="28"/>
      <c r="BJ1689" s="28"/>
      <c r="BK1689" s="28"/>
      <c r="BL1689" s="28"/>
      <c r="BM1689" s="28"/>
    </row>
    <row r="1690" spans="5:65" ht="15"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  <c r="W1690" s="16"/>
      <c r="X1690" s="16"/>
      <c r="Y1690" s="16"/>
      <c r="Z1690" s="16"/>
      <c r="AA1690" s="16"/>
      <c r="AB1690" s="16"/>
      <c r="AC1690" s="16"/>
      <c r="AD1690" s="16"/>
      <c r="AE1690" s="16"/>
      <c r="AF1690" s="16"/>
      <c r="AG1690" s="16"/>
      <c r="AH1690" s="16"/>
      <c r="AI1690" s="16"/>
      <c r="AJ1690" s="16"/>
      <c r="AK1690" s="16"/>
      <c r="AL1690" s="16"/>
      <c r="AM1690" s="16"/>
      <c r="AN1690" s="16"/>
      <c r="AO1690" s="16"/>
      <c r="AP1690" s="16"/>
      <c r="AQ1690" s="16"/>
      <c r="AR1690" s="16"/>
      <c r="AS1690" s="16"/>
      <c r="AT1690" s="16"/>
      <c r="AU1690" s="16"/>
      <c r="AV1690" s="16"/>
      <c r="AW1690" s="16"/>
      <c r="AX1690" s="16"/>
      <c r="AY1690" s="16"/>
      <c r="AZ1690" s="28"/>
      <c r="BA1690" s="28"/>
      <c r="BB1690" s="28"/>
      <c r="BC1690" s="28"/>
      <c r="BD1690" s="28"/>
      <c r="BE1690" s="28"/>
      <c r="BF1690" s="28"/>
      <c r="BG1690" s="28"/>
      <c r="BH1690" s="28"/>
      <c r="BI1690" s="28"/>
      <c r="BJ1690" s="28"/>
      <c r="BK1690" s="28"/>
      <c r="BL1690" s="28"/>
      <c r="BM1690" s="28"/>
    </row>
    <row r="1691" spans="5:65" ht="15"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  <c r="W1691" s="16"/>
      <c r="X1691" s="16"/>
      <c r="Y1691" s="16"/>
      <c r="Z1691" s="16"/>
      <c r="AA1691" s="16"/>
      <c r="AB1691" s="16"/>
      <c r="AC1691" s="16"/>
      <c r="AD1691" s="16"/>
      <c r="AE1691" s="16"/>
      <c r="AF1691" s="16"/>
      <c r="AG1691" s="16"/>
      <c r="AH1691" s="16"/>
      <c r="AI1691" s="16"/>
      <c r="AJ1691" s="16"/>
      <c r="AK1691" s="16"/>
      <c r="AL1691" s="16"/>
      <c r="AM1691" s="16"/>
      <c r="AN1691" s="16"/>
      <c r="AO1691" s="16"/>
      <c r="AP1691" s="16"/>
      <c r="AQ1691" s="16"/>
      <c r="AR1691" s="16"/>
      <c r="AS1691" s="16"/>
      <c r="AT1691" s="16"/>
      <c r="AU1691" s="16"/>
      <c r="AV1691" s="16"/>
      <c r="AW1691" s="16"/>
      <c r="AX1691" s="16"/>
      <c r="AY1691" s="16"/>
      <c r="AZ1691" s="28"/>
      <c r="BA1691" s="28"/>
      <c r="BB1691" s="28"/>
      <c r="BC1691" s="28"/>
      <c r="BD1691" s="28"/>
      <c r="BE1691" s="28"/>
      <c r="BF1691" s="28"/>
      <c r="BG1691" s="28"/>
      <c r="BH1691" s="28"/>
      <c r="BI1691" s="28"/>
      <c r="BJ1691" s="28"/>
      <c r="BK1691" s="28"/>
      <c r="BL1691" s="28"/>
      <c r="BM1691" s="28"/>
    </row>
    <row r="1692" spans="5:65" ht="15"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  <c r="W1692" s="16"/>
      <c r="X1692" s="16"/>
      <c r="Y1692" s="16"/>
      <c r="Z1692" s="16"/>
      <c r="AA1692" s="16"/>
      <c r="AB1692" s="16"/>
      <c r="AC1692" s="16"/>
      <c r="AD1692" s="16"/>
      <c r="AE1692" s="16"/>
      <c r="AF1692" s="16"/>
      <c r="AG1692" s="16"/>
      <c r="AH1692" s="16"/>
      <c r="AI1692" s="16"/>
      <c r="AJ1692" s="16"/>
      <c r="AK1692" s="16"/>
      <c r="AL1692" s="16"/>
      <c r="AM1692" s="16"/>
      <c r="AN1692" s="16"/>
      <c r="AO1692" s="16"/>
      <c r="AP1692" s="16"/>
      <c r="AQ1692" s="16"/>
      <c r="AR1692" s="16"/>
      <c r="AS1692" s="16"/>
      <c r="AT1692" s="16"/>
      <c r="AU1692" s="16"/>
      <c r="AV1692" s="16"/>
      <c r="AW1692" s="16"/>
      <c r="AX1692" s="16"/>
      <c r="AY1692" s="16"/>
      <c r="AZ1692" s="28"/>
      <c r="BA1692" s="28"/>
      <c r="BB1692" s="28"/>
      <c r="BC1692" s="28"/>
      <c r="BD1692" s="28"/>
      <c r="BE1692" s="28"/>
      <c r="BF1692" s="28"/>
      <c r="BG1692" s="28"/>
      <c r="BH1692" s="28"/>
      <c r="BI1692" s="28"/>
      <c r="BJ1692" s="28"/>
      <c r="BK1692" s="28"/>
      <c r="BL1692" s="28"/>
      <c r="BM1692" s="28"/>
    </row>
    <row r="1693" spans="5:65" ht="15"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  <c r="W1693" s="16"/>
      <c r="X1693" s="16"/>
      <c r="Y1693" s="16"/>
      <c r="Z1693" s="16"/>
      <c r="AA1693" s="16"/>
      <c r="AB1693" s="16"/>
      <c r="AC1693" s="16"/>
      <c r="AD1693" s="16"/>
      <c r="AE1693" s="16"/>
      <c r="AF1693" s="16"/>
      <c r="AG1693" s="16"/>
      <c r="AH1693" s="16"/>
      <c r="AI1693" s="16"/>
      <c r="AJ1693" s="16"/>
      <c r="AK1693" s="16"/>
      <c r="AL1693" s="16"/>
      <c r="AM1693" s="16"/>
      <c r="AN1693" s="16"/>
      <c r="AO1693" s="16"/>
      <c r="AP1693" s="16"/>
      <c r="AQ1693" s="16"/>
      <c r="AR1693" s="16"/>
      <c r="AS1693" s="16"/>
      <c r="AT1693" s="16"/>
      <c r="AU1693" s="16"/>
      <c r="AV1693" s="16"/>
      <c r="AW1693" s="16"/>
      <c r="AX1693" s="16"/>
      <c r="AY1693" s="16"/>
      <c r="AZ1693" s="28"/>
      <c r="BA1693" s="28"/>
      <c r="BB1693" s="28"/>
      <c r="BC1693" s="28"/>
      <c r="BD1693" s="28"/>
      <c r="BE1693" s="28"/>
      <c r="BF1693" s="28"/>
      <c r="BG1693" s="28"/>
      <c r="BH1693" s="28"/>
      <c r="BI1693" s="28"/>
      <c r="BJ1693" s="28"/>
      <c r="BK1693" s="28"/>
      <c r="BL1693" s="28"/>
      <c r="BM1693" s="28"/>
    </row>
    <row r="1694" spans="5:65" ht="15"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  <c r="V1694" s="16"/>
      <c r="W1694" s="16"/>
      <c r="X1694" s="16"/>
      <c r="Y1694" s="16"/>
      <c r="Z1694" s="16"/>
      <c r="AA1694" s="16"/>
      <c r="AB1694" s="16"/>
      <c r="AC1694" s="16"/>
      <c r="AD1694" s="16"/>
      <c r="AE1694" s="16"/>
      <c r="AF1694" s="16"/>
      <c r="AG1694" s="16"/>
      <c r="AH1694" s="16"/>
      <c r="AI1694" s="16"/>
      <c r="AJ1694" s="16"/>
      <c r="AK1694" s="16"/>
      <c r="AL1694" s="16"/>
      <c r="AM1694" s="16"/>
      <c r="AN1694" s="16"/>
      <c r="AO1694" s="16"/>
      <c r="AP1694" s="16"/>
      <c r="AQ1694" s="16"/>
      <c r="AR1694" s="16"/>
      <c r="AS1694" s="16"/>
      <c r="AT1694" s="16"/>
      <c r="AU1694" s="16"/>
      <c r="AV1694" s="16"/>
      <c r="AW1694" s="16"/>
      <c r="AX1694" s="16"/>
      <c r="AY1694" s="16"/>
      <c r="AZ1694" s="28"/>
      <c r="BA1694" s="28"/>
      <c r="BB1694" s="28"/>
      <c r="BC1694" s="28"/>
      <c r="BD1694" s="28"/>
      <c r="BE1694" s="28"/>
      <c r="BF1694" s="28"/>
      <c r="BG1694" s="28"/>
      <c r="BH1694" s="28"/>
      <c r="BI1694" s="28"/>
      <c r="BJ1694" s="28"/>
      <c r="BK1694" s="28"/>
      <c r="BL1694" s="28"/>
      <c r="BM1694" s="28"/>
    </row>
    <row r="1695" spans="5:65" ht="15"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  <c r="V1695" s="16"/>
      <c r="W1695" s="16"/>
      <c r="X1695" s="16"/>
      <c r="Y1695" s="16"/>
      <c r="Z1695" s="16"/>
      <c r="AA1695" s="16"/>
      <c r="AB1695" s="16"/>
      <c r="AC1695" s="16"/>
      <c r="AD1695" s="16"/>
      <c r="AE1695" s="16"/>
      <c r="AF1695" s="16"/>
      <c r="AG1695" s="16"/>
      <c r="AH1695" s="16"/>
      <c r="AI1695" s="16"/>
      <c r="AJ1695" s="16"/>
      <c r="AK1695" s="16"/>
      <c r="AL1695" s="16"/>
      <c r="AM1695" s="16"/>
      <c r="AN1695" s="16"/>
      <c r="AO1695" s="16"/>
      <c r="AP1695" s="16"/>
      <c r="AQ1695" s="16"/>
      <c r="AR1695" s="16"/>
      <c r="AS1695" s="16"/>
      <c r="AT1695" s="16"/>
      <c r="AU1695" s="16"/>
      <c r="AV1695" s="16"/>
      <c r="AW1695" s="16"/>
      <c r="AX1695" s="16"/>
      <c r="AY1695" s="16"/>
      <c r="AZ1695" s="28"/>
      <c r="BA1695" s="28"/>
      <c r="BB1695" s="28"/>
      <c r="BC1695" s="28"/>
      <c r="BD1695" s="28"/>
      <c r="BE1695" s="28"/>
      <c r="BF1695" s="28"/>
      <c r="BG1695" s="28"/>
      <c r="BH1695" s="28"/>
      <c r="BI1695" s="28"/>
      <c r="BJ1695" s="28"/>
      <c r="BK1695" s="28"/>
      <c r="BL1695" s="28"/>
      <c r="BM1695" s="28"/>
    </row>
    <row r="1696" spans="5:65" ht="15"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  <c r="W1696" s="16"/>
      <c r="X1696" s="16"/>
      <c r="Y1696" s="16"/>
      <c r="Z1696" s="16"/>
      <c r="AA1696" s="16"/>
      <c r="AB1696" s="16"/>
      <c r="AC1696" s="16"/>
      <c r="AD1696" s="16"/>
      <c r="AE1696" s="16"/>
      <c r="AF1696" s="16"/>
      <c r="AG1696" s="16"/>
      <c r="AH1696" s="16"/>
      <c r="AI1696" s="16"/>
      <c r="AJ1696" s="16"/>
      <c r="AK1696" s="16"/>
      <c r="AL1696" s="16"/>
      <c r="AM1696" s="16"/>
      <c r="AN1696" s="16"/>
      <c r="AO1696" s="16"/>
      <c r="AP1696" s="16"/>
      <c r="AQ1696" s="16"/>
      <c r="AR1696" s="16"/>
      <c r="AS1696" s="16"/>
      <c r="AT1696" s="16"/>
      <c r="AU1696" s="16"/>
      <c r="AV1696" s="16"/>
      <c r="AW1696" s="16"/>
      <c r="AX1696" s="16"/>
      <c r="AY1696" s="16"/>
      <c r="AZ1696" s="28"/>
      <c r="BA1696" s="28"/>
      <c r="BB1696" s="28"/>
      <c r="BC1696" s="28"/>
      <c r="BD1696" s="28"/>
      <c r="BE1696" s="28"/>
      <c r="BF1696" s="28"/>
      <c r="BG1696" s="28"/>
      <c r="BH1696" s="28"/>
      <c r="BI1696" s="28"/>
      <c r="BJ1696" s="28"/>
      <c r="BK1696" s="28"/>
      <c r="BL1696" s="28"/>
      <c r="BM1696" s="28"/>
    </row>
    <row r="1697" spans="5:65" ht="15"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  <c r="W1697" s="16"/>
      <c r="X1697" s="16"/>
      <c r="Y1697" s="16"/>
      <c r="Z1697" s="16"/>
      <c r="AA1697" s="16"/>
      <c r="AB1697" s="16"/>
      <c r="AC1697" s="16"/>
      <c r="AD1697" s="16"/>
      <c r="AE1697" s="16"/>
      <c r="AF1697" s="16"/>
      <c r="AG1697" s="16"/>
      <c r="AH1697" s="16"/>
      <c r="AI1697" s="16"/>
      <c r="AJ1697" s="16"/>
      <c r="AK1697" s="16"/>
      <c r="AL1697" s="16"/>
      <c r="AM1697" s="16"/>
      <c r="AN1697" s="16"/>
      <c r="AO1697" s="16"/>
      <c r="AP1697" s="16"/>
      <c r="AQ1697" s="16"/>
      <c r="AR1697" s="16"/>
      <c r="AS1697" s="16"/>
      <c r="AT1697" s="16"/>
      <c r="AU1697" s="16"/>
      <c r="AV1697" s="16"/>
      <c r="AW1697" s="16"/>
      <c r="AX1697" s="16"/>
      <c r="AY1697" s="16"/>
      <c r="AZ1697" s="28"/>
      <c r="BA1697" s="28"/>
      <c r="BB1697" s="28"/>
      <c r="BC1697" s="28"/>
      <c r="BD1697" s="28"/>
      <c r="BE1697" s="28"/>
      <c r="BF1697" s="28"/>
      <c r="BG1697" s="28"/>
      <c r="BH1697" s="28"/>
      <c r="BI1697" s="28"/>
      <c r="BJ1697" s="28"/>
      <c r="BK1697" s="28"/>
      <c r="BL1697" s="28"/>
      <c r="BM1697" s="28"/>
    </row>
    <row r="1698" spans="5:65" ht="15"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  <c r="V1698" s="16"/>
      <c r="W1698" s="16"/>
      <c r="X1698" s="16"/>
      <c r="Y1698" s="16"/>
      <c r="Z1698" s="16"/>
      <c r="AA1698" s="16"/>
      <c r="AB1698" s="16"/>
      <c r="AC1698" s="16"/>
      <c r="AD1698" s="16"/>
      <c r="AE1698" s="16"/>
      <c r="AF1698" s="16"/>
      <c r="AG1698" s="16"/>
      <c r="AH1698" s="16"/>
      <c r="AI1698" s="16"/>
      <c r="AJ1698" s="16"/>
      <c r="AK1698" s="16"/>
      <c r="AL1698" s="16"/>
      <c r="AM1698" s="16"/>
      <c r="AN1698" s="16"/>
      <c r="AO1698" s="16"/>
      <c r="AP1698" s="16"/>
      <c r="AQ1698" s="16"/>
      <c r="AR1698" s="16"/>
      <c r="AS1698" s="16"/>
      <c r="AT1698" s="16"/>
      <c r="AU1698" s="16"/>
      <c r="AV1698" s="16"/>
      <c r="AW1698" s="16"/>
      <c r="AX1698" s="16"/>
      <c r="AY1698" s="16"/>
      <c r="AZ1698" s="28"/>
      <c r="BA1698" s="28"/>
      <c r="BB1698" s="28"/>
      <c r="BC1698" s="28"/>
      <c r="BD1698" s="28"/>
      <c r="BE1698" s="28"/>
      <c r="BF1698" s="28"/>
      <c r="BG1698" s="28"/>
      <c r="BH1698" s="28"/>
      <c r="BI1698" s="28"/>
      <c r="BJ1698" s="28"/>
      <c r="BK1698" s="28"/>
      <c r="BL1698" s="28"/>
      <c r="BM1698" s="28"/>
    </row>
    <row r="1699" spans="5:65" ht="15"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  <c r="W1699" s="16"/>
      <c r="X1699" s="16"/>
      <c r="Y1699" s="16"/>
      <c r="Z1699" s="16"/>
      <c r="AA1699" s="16"/>
      <c r="AB1699" s="16"/>
      <c r="AC1699" s="16"/>
      <c r="AD1699" s="16"/>
      <c r="AE1699" s="16"/>
      <c r="AF1699" s="16"/>
      <c r="AG1699" s="16"/>
      <c r="AH1699" s="16"/>
      <c r="AI1699" s="16"/>
      <c r="AJ1699" s="16"/>
      <c r="AK1699" s="16"/>
      <c r="AL1699" s="16"/>
      <c r="AM1699" s="16"/>
      <c r="AN1699" s="16"/>
      <c r="AO1699" s="16"/>
      <c r="AP1699" s="16"/>
      <c r="AQ1699" s="16"/>
      <c r="AR1699" s="16"/>
      <c r="AS1699" s="16"/>
      <c r="AT1699" s="16"/>
      <c r="AU1699" s="16"/>
      <c r="AV1699" s="16"/>
      <c r="AW1699" s="16"/>
      <c r="AX1699" s="16"/>
      <c r="AY1699" s="16"/>
      <c r="AZ1699" s="28"/>
      <c r="BA1699" s="28"/>
      <c r="BB1699" s="28"/>
      <c r="BC1699" s="28"/>
      <c r="BD1699" s="28"/>
      <c r="BE1699" s="28"/>
      <c r="BF1699" s="28"/>
      <c r="BG1699" s="28"/>
      <c r="BH1699" s="28"/>
      <c r="BI1699" s="28"/>
      <c r="BJ1699" s="28"/>
      <c r="BK1699" s="28"/>
      <c r="BL1699" s="28"/>
      <c r="BM1699" s="28"/>
    </row>
    <row r="1700" spans="5:65" ht="15"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  <c r="X1700" s="16"/>
      <c r="Y1700" s="16"/>
      <c r="Z1700" s="16"/>
      <c r="AA1700" s="16"/>
      <c r="AB1700" s="16"/>
      <c r="AC1700" s="16"/>
      <c r="AD1700" s="16"/>
      <c r="AE1700" s="16"/>
      <c r="AF1700" s="16"/>
      <c r="AG1700" s="16"/>
      <c r="AH1700" s="16"/>
      <c r="AI1700" s="16"/>
      <c r="AJ1700" s="16"/>
      <c r="AK1700" s="16"/>
      <c r="AL1700" s="16"/>
      <c r="AM1700" s="16"/>
      <c r="AN1700" s="16"/>
      <c r="AO1700" s="16"/>
      <c r="AP1700" s="16"/>
      <c r="AQ1700" s="16"/>
      <c r="AR1700" s="16"/>
      <c r="AS1700" s="16"/>
      <c r="AT1700" s="16"/>
      <c r="AU1700" s="16"/>
      <c r="AV1700" s="16"/>
      <c r="AW1700" s="16"/>
      <c r="AX1700" s="16"/>
      <c r="AY1700" s="16"/>
      <c r="AZ1700" s="28"/>
      <c r="BA1700" s="28"/>
      <c r="BB1700" s="28"/>
      <c r="BC1700" s="28"/>
      <c r="BD1700" s="28"/>
      <c r="BE1700" s="28"/>
      <c r="BF1700" s="28"/>
      <c r="BG1700" s="28"/>
      <c r="BH1700" s="28"/>
      <c r="BI1700" s="28"/>
      <c r="BJ1700" s="28"/>
      <c r="BK1700" s="28"/>
      <c r="BL1700" s="28"/>
      <c r="BM1700" s="28"/>
    </row>
    <row r="1701" spans="5:65" ht="15"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  <c r="W1701" s="16"/>
      <c r="X1701" s="16"/>
      <c r="Y1701" s="16"/>
      <c r="Z1701" s="16"/>
      <c r="AA1701" s="16"/>
      <c r="AB1701" s="16"/>
      <c r="AC1701" s="16"/>
      <c r="AD1701" s="16"/>
      <c r="AE1701" s="16"/>
      <c r="AF1701" s="16"/>
      <c r="AG1701" s="16"/>
      <c r="AH1701" s="16"/>
      <c r="AI1701" s="16"/>
      <c r="AJ1701" s="16"/>
      <c r="AK1701" s="16"/>
      <c r="AL1701" s="16"/>
      <c r="AM1701" s="16"/>
      <c r="AN1701" s="16"/>
      <c r="AO1701" s="16"/>
      <c r="AP1701" s="16"/>
      <c r="AQ1701" s="16"/>
      <c r="AR1701" s="16"/>
      <c r="AS1701" s="16"/>
      <c r="AT1701" s="16"/>
      <c r="AU1701" s="16"/>
      <c r="AV1701" s="16"/>
      <c r="AW1701" s="16"/>
      <c r="AX1701" s="16"/>
      <c r="AY1701" s="16"/>
      <c r="AZ1701" s="28"/>
      <c r="BA1701" s="28"/>
      <c r="BB1701" s="28"/>
      <c r="BC1701" s="28"/>
      <c r="BD1701" s="28"/>
      <c r="BE1701" s="28"/>
      <c r="BF1701" s="28"/>
      <c r="BG1701" s="28"/>
      <c r="BH1701" s="28"/>
      <c r="BI1701" s="28"/>
      <c r="BJ1701" s="28"/>
      <c r="BK1701" s="28"/>
      <c r="BL1701" s="28"/>
      <c r="BM1701" s="28"/>
    </row>
    <row r="1702" spans="5:65" ht="15"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  <c r="W1702" s="16"/>
      <c r="X1702" s="16"/>
      <c r="Y1702" s="16"/>
      <c r="Z1702" s="16"/>
      <c r="AA1702" s="16"/>
      <c r="AB1702" s="16"/>
      <c r="AC1702" s="16"/>
      <c r="AD1702" s="16"/>
      <c r="AE1702" s="16"/>
      <c r="AF1702" s="16"/>
      <c r="AG1702" s="16"/>
      <c r="AH1702" s="16"/>
      <c r="AI1702" s="16"/>
      <c r="AJ1702" s="16"/>
      <c r="AK1702" s="16"/>
      <c r="AL1702" s="16"/>
      <c r="AM1702" s="16"/>
      <c r="AN1702" s="16"/>
      <c r="AO1702" s="16"/>
      <c r="AP1702" s="16"/>
      <c r="AQ1702" s="16"/>
      <c r="AR1702" s="16"/>
      <c r="AS1702" s="16"/>
      <c r="AT1702" s="16"/>
      <c r="AU1702" s="16"/>
      <c r="AV1702" s="16"/>
      <c r="AW1702" s="16"/>
      <c r="AX1702" s="16"/>
      <c r="AY1702" s="16"/>
      <c r="AZ1702" s="28"/>
      <c r="BA1702" s="28"/>
      <c r="BB1702" s="28"/>
      <c r="BC1702" s="28"/>
      <c r="BD1702" s="28"/>
      <c r="BE1702" s="28"/>
      <c r="BF1702" s="28"/>
      <c r="BG1702" s="28"/>
      <c r="BH1702" s="28"/>
      <c r="BI1702" s="28"/>
      <c r="BJ1702" s="28"/>
      <c r="BK1702" s="28"/>
      <c r="BL1702" s="28"/>
      <c r="BM1702" s="28"/>
    </row>
    <row r="1703" spans="5:65" ht="15"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/>
      <c r="W1703" s="16"/>
      <c r="X1703" s="16"/>
      <c r="Y1703" s="16"/>
      <c r="Z1703" s="16"/>
      <c r="AA1703" s="16"/>
      <c r="AB1703" s="16"/>
      <c r="AC1703" s="16"/>
      <c r="AD1703" s="16"/>
      <c r="AE1703" s="16"/>
      <c r="AF1703" s="16"/>
      <c r="AG1703" s="16"/>
      <c r="AH1703" s="16"/>
      <c r="AI1703" s="16"/>
      <c r="AJ1703" s="16"/>
      <c r="AK1703" s="16"/>
      <c r="AL1703" s="16"/>
      <c r="AM1703" s="16"/>
      <c r="AN1703" s="16"/>
      <c r="AO1703" s="16"/>
      <c r="AP1703" s="16"/>
      <c r="AQ1703" s="16"/>
      <c r="AR1703" s="16"/>
      <c r="AS1703" s="16"/>
      <c r="AT1703" s="16"/>
      <c r="AU1703" s="16"/>
      <c r="AV1703" s="16"/>
      <c r="AW1703" s="16"/>
      <c r="AX1703" s="16"/>
      <c r="AY1703" s="16"/>
      <c r="AZ1703" s="28"/>
      <c r="BA1703" s="28"/>
      <c r="BB1703" s="28"/>
      <c r="BC1703" s="28"/>
      <c r="BD1703" s="28"/>
      <c r="BE1703" s="28"/>
      <c r="BF1703" s="28"/>
      <c r="BG1703" s="28"/>
      <c r="BH1703" s="28"/>
      <c r="BI1703" s="28"/>
      <c r="BJ1703" s="28"/>
      <c r="BK1703" s="28"/>
      <c r="BL1703" s="28"/>
      <c r="BM1703" s="28"/>
    </row>
    <row r="1704" spans="5:65" ht="15"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  <c r="W1704" s="16"/>
      <c r="X1704" s="16"/>
      <c r="Y1704" s="16"/>
      <c r="Z1704" s="16"/>
      <c r="AA1704" s="16"/>
      <c r="AB1704" s="16"/>
      <c r="AC1704" s="16"/>
      <c r="AD1704" s="16"/>
      <c r="AE1704" s="16"/>
      <c r="AF1704" s="16"/>
      <c r="AG1704" s="16"/>
      <c r="AH1704" s="16"/>
      <c r="AI1704" s="16"/>
      <c r="AJ1704" s="16"/>
      <c r="AK1704" s="16"/>
      <c r="AL1704" s="16"/>
      <c r="AM1704" s="16"/>
      <c r="AN1704" s="16"/>
      <c r="AO1704" s="16"/>
      <c r="AP1704" s="16"/>
      <c r="AQ1704" s="16"/>
      <c r="AR1704" s="16"/>
      <c r="AS1704" s="16"/>
      <c r="AT1704" s="16"/>
      <c r="AU1704" s="16"/>
      <c r="AV1704" s="16"/>
      <c r="AW1704" s="16"/>
      <c r="AX1704" s="16"/>
      <c r="AY1704" s="16"/>
      <c r="AZ1704" s="28"/>
      <c r="BA1704" s="28"/>
      <c r="BB1704" s="28"/>
      <c r="BC1704" s="28"/>
      <c r="BD1704" s="28"/>
      <c r="BE1704" s="28"/>
      <c r="BF1704" s="28"/>
      <c r="BG1704" s="28"/>
      <c r="BH1704" s="28"/>
      <c r="BI1704" s="28"/>
      <c r="BJ1704" s="28"/>
      <c r="BK1704" s="28"/>
      <c r="BL1704" s="28"/>
      <c r="BM1704" s="28"/>
    </row>
    <row r="1705" spans="5:65" ht="15"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  <c r="W1705" s="16"/>
      <c r="X1705" s="16"/>
      <c r="Y1705" s="16"/>
      <c r="Z1705" s="16"/>
      <c r="AA1705" s="16"/>
      <c r="AB1705" s="16"/>
      <c r="AC1705" s="16"/>
      <c r="AD1705" s="16"/>
      <c r="AE1705" s="16"/>
      <c r="AF1705" s="16"/>
      <c r="AG1705" s="16"/>
      <c r="AH1705" s="16"/>
      <c r="AI1705" s="16"/>
      <c r="AJ1705" s="16"/>
      <c r="AK1705" s="16"/>
      <c r="AL1705" s="16"/>
      <c r="AM1705" s="16"/>
      <c r="AN1705" s="16"/>
      <c r="AO1705" s="16"/>
      <c r="AP1705" s="16"/>
      <c r="AQ1705" s="16"/>
      <c r="AR1705" s="16"/>
      <c r="AS1705" s="16"/>
      <c r="AT1705" s="16"/>
      <c r="AU1705" s="16"/>
      <c r="AV1705" s="16"/>
      <c r="AW1705" s="16"/>
      <c r="AX1705" s="16"/>
      <c r="AY1705" s="16"/>
      <c r="AZ1705" s="28"/>
      <c r="BA1705" s="28"/>
      <c r="BB1705" s="28"/>
      <c r="BC1705" s="28"/>
      <c r="BD1705" s="28"/>
      <c r="BE1705" s="28"/>
      <c r="BF1705" s="28"/>
      <c r="BG1705" s="28"/>
      <c r="BH1705" s="28"/>
      <c r="BI1705" s="28"/>
      <c r="BJ1705" s="28"/>
      <c r="BK1705" s="28"/>
      <c r="BL1705" s="28"/>
      <c r="BM1705" s="28"/>
    </row>
    <row r="1706" spans="5:65" ht="15"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  <c r="W1706" s="16"/>
      <c r="X1706" s="16"/>
      <c r="Y1706" s="16"/>
      <c r="Z1706" s="16"/>
      <c r="AA1706" s="16"/>
      <c r="AB1706" s="16"/>
      <c r="AC1706" s="16"/>
      <c r="AD1706" s="16"/>
      <c r="AE1706" s="16"/>
      <c r="AF1706" s="16"/>
      <c r="AG1706" s="16"/>
      <c r="AH1706" s="16"/>
      <c r="AI1706" s="16"/>
      <c r="AJ1706" s="16"/>
      <c r="AK1706" s="16"/>
      <c r="AL1706" s="16"/>
      <c r="AM1706" s="16"/>
      <c r="AN1706" s="16"/>
      <c r="AO1706" s="16"/>
      <c r="AP1706" s="16"/>
      <c r="AQ1706" s="16"/>
      <c r="AR1706" s="16"/>
      <c r="AS1706" s="16"/>
      <c r="AT1706" s="16"/>
      <c r="AU1706" s="16"/>
      <c r="AV1706" s="16"/>
      <c r="AW1706" s="16"/>
      <c r="AX1706" s="16"/>
      <c r="AY1706" s="16"/>
      <c r="AZ1706" s="28"/>
      <c r="BA1706" s="28"/>
      <c r="BB1706" s="28"/>
      <c r="BC1706" s="28"/>
      <c r="BD1706" s="28"/>
      <c r="BE1706" s="28"/>
      <c r="BF1706" s="28"/>
      <c r="BG1706" s="28"/>
      <c r="BH1706" s="28"/>
      <c r="BI1706" s="28"/>
      <c r="BJ1706" s="28"/>
      <c r="BK1706" s="28"/>
      <c r="BL1706" s="28"/>
      <c r="BM1706" s="28"/>
    </row>
    <row r="1707" spans="5:65" ht="15"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  <c r="V1707" s="16"/>
      <c r="W1707" s="16"/>
      <c r="X1707" s="16"/>
      <c r="Y1707" s="16"/>
      <c r="Z1707" s="16"/>
      <c r="AA1707" s="16"/>
      <c r="AB1707" s="16"/>
      <c r="AC1707" s="16"/>
      <c r="AD1707" s="16"/>
      <c r="AE1707" s="16"/>
      <c r="AF1707" s="16"/>
      <c r="AG1707" s="16"/>
      <c r="AH1707" s="16"/>
      <c r="AI1707" s="16"/>
      <c r="AJ1707" s="16"/>
      <c r="AK1707" s="16"/>
      <c r="AL1707" s="16"/>
      <c r="AM1707" s="16"/>
      <c r="AN1707" s="16"/>
      <c r="AO1707" s="16"/>
      <c r="AP1707" s="16"/>
      <c r="AQ1707" s="16"/>
      <c r="AR1707" s="16"/>
      <c r="AS1707" s="16"/>
      <c r="AT1707" s="16"/>
      <c r="AU1707" s="16"/>
      <c r="AV1707" s="16"/>
      <c r="AW1707" s="16"/>
      <c r="AX1707" s="16"/>
      <c r="AY1707" s="16"/>
      <c r="AZ1707" s="28"/>
      <c r="BA1707" s="28"/>
      <c r="BB1707" s="28"/>
      <c r="BC1707" s="28"/>
      <c r="BD1707" s="28"/>
      <c r="BE1707" s="28"/>
      <c r="BF1707" s="28"/>
      <c r="BG1707" s="28"/>
      <c r="BH1707" s="28"/>
      <c r="BI1707" s="28"/>
      <c r="BJ1707" s="28"/>
      <c r="BK1707" s="28"/>
      <c r="BL1707" s="28"/>
      <c r="BM1707" s="28"/>
    </row>
    <row r="1708" spans="5:65" ht="15"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  <c r="W1708" s="16"/>
      <c r="X1708" s="16"/>
      <c r="Y1708" s="16"/>
      <c r="Z1708" s="16"/>
      <c r="AA1708" s="16"/>
      <c r="AB1708" s="16"/>
      <c r="AC1708" s="16"/>
      <c r="AD1708" s="16"/>
      <c r="AE1708" s="16"/>
      <c r="AF1708" s="16"/>
      <c r="AG1708" s="16"/>
      <c r="AH1708" s="16"/>
      <c r="AI1708" s="16"/>
      <c r="AJ1708" s="16"/>
      <c r="AK1708" s="16"/>
      <c r="AL1708" s="16"/>
      <c r="AM1708" s="16"/>
      <c r="AN1708" s="16"/>
      <c r="AO1708" s="16"/>
      <c r="AP1708" s="16"/>
      <c r="AQ1708" s="16"/>
      <c r="AR1708" s="16"/>
      <c r="AS1708" s="16"/>
      <c r="AT1708" s="16"/>
      <c r="AU1708" s="16"/>
      <c r="AV1708" s="16"/>
      <c r="AW1708" s="16"/>
      <c r="AX1708" s="16"/>
      <c r="AY1708" s="16"/>
      <c r="AZ1708" s="28"/>
      <c r="BA1708" s="28"/>
      <c r="BB1708" s="28"/>
      <c r="BC1708" s="28"/>
      <c r="BD1708" s="28"/>
      <c r="BE1708" s="28"/>
      <c r="BF1708" s="28"/>
      <c r="BG1708" s="28"/>
      <c r="BH1708" s="28"/>
      <c r="BI1708" s="28"/>
      <c r="BJ1708" s="28"/>
      <c r="BK1708" s="28"/>
      <c r="BL1708" s="28"/>
      <c r="BM1708" s="28"/>
    </row>
    <row r="1709" spans="5:65" ht="15"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  <c r="W1709" s="16"/>
      <c r="X1709" s="16"/>
      <c r="Y1709" s="16"/>
      <c r="Z1709" s="16"/>
      <c r="AA1709" s="16"/>
      <c r="AB1709" s="16"/>
      <c r="AC1709" s="16"/>
      <c r="AD1709" s="16"/>
      <c r="AE1709" s="16"/>
      <c r="AF1709" s="16"/>
      <c r="AG1709" s="16"/>
      <c r="AH1709" s="16"/>
      <c r="AI1709" s="16"/>
      <c r="AJ1709" s="16"/>
      <c r="AK1709" s="16"/>
      <c r="AL1709" s="16"/>
      <c r="AM1709" s="16"/>
      <c r="AN1709" s="16"/>
      <c r="AO1709" s="16"/>
      <c r="AP1709" s="16"/>
      <c r="AQ1709" s="16"/>
      <c r="AR1709" s="16"/>
      <c r="AS1709" s="16"/>
      <c r="AT1709" s="16"/>
      <c r="AU1709" s="16"/>
      <c r="AV1709" s="16"/>
      <c r="AW1709" s="16"/>
      <c r="AX1709" s="16"/>
      <c r="AY1709" s="16"/>
      <c r="AZ1709" s="28"/>
      <c r="BA1709" s="28"/>
      <c r="BB1709" s="28"/>
      <c r="BC1709" s="28"/>
      <c r="BD1709" s="28"/>
      <c r="BE1709" s="28"/>
      <c r="BF1709" s="28"/>
      <c r="BG1709" s="28"/>
      <c r="BH1709" s="28"/>
      <c r="BI1709" s="28"/>
      <c r="BJ1709" s="28"/>
      <c r="BK1709" s="28"/>
      <c r="BL1709" s="28"/>
      <c r="BM1709" s="28"/>
    </row>
    <row r="1710" spans="5:65" ht="15"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  <c r="W1710" s="16"/>
      <c r="X1710" s="16"/>
      <c r="Y1710" s="16"/>
      <c r="Z1710" s="16"/>
      <c r="AA1710" s="16"/>
      <c r="AB1710" s="16"/>
      <c r="AC1710" s="16"/>
      <c r="AD1710" s="16"/>
      <c r="AE1710" s="16"/>
      <c r="AF1710" s="16"/>
      <c r="AG1710" s="16"/>
      <c r="AH1710" s="16"/>
      <c r="AI1710" s="16"/>
      <c r="AJ1710" s="16"/>
      <c r="AK1710" s="16"/>
      <c r="AL1710" s="16"/>
      <c r="AM1710" s="16"/>
      <c r="AN1710" s="16"/>
      <c r="AO1710" s="16"/>
      <c r="AP1710" s="16"/>
      <c r="AQ1710" s="16"/>
      <c r="AR1710" s="16"/>
      <c r="AS1710" s="16"/>
      <c r="AT1710" s="16"/>
      <c r="AU1710" s="16"/>
      <c r="AV1710" s="16"/>
      <c r="AW1710" s="16"/>
      <c r="AX1710" s="16"/>
      <c r="AY1710" s="16"/>
      <c r="AZ1710" s="28"/>
      <c r="BA1710" s="28"/>
      <c r="BB1710" s="28"/>
      <c r="BC1710" s="28"/>
      <c r="BD1710" s="28"/>
      <c r="BE1710" s="28"/>
      <c r="BF1710" s="28"/>
      <c r="BG1710" s="28"/>
      <c r="BH1710" s="28"/>
      <c r="BI1710" s="28"/>
      <c r="BJ1710" s="28"/>
      <c r="BK1710" s="28"/>
      <c r="BL1710" s="28"/>
      <c r="BM1710" s="28"/>
    </row>
    <row r="1711" spans="5:65" ht="15"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  <c r="V1711" s="16"/>
      <c r="W1711" s="16"/>
      <c r="X1711" s="16"/>
      <c r="Y1711" s="16"/>
      <c r="Z1711" s="16"/>
      <c r="AA1711" s="16"/>
      <c r="AB1711" s="16"/>
      <c r="AC1711" s="16"/>
      <c r="AD1711" s="16"/>
      <c r="AE1711" s="16"/>
      <c r="AF1711" s="16"/>
      <c r="AG1711" s="16"/>
      <c r="AH1711" s="16"/>
      <c r="AI1711" s="16"/>
      <c r="AJ1711" s="16"/>
      <c r="AK1711" s="16"/>
      <c r="AL1711" s="16"/>
      <c r="AM1711" s="16"/>
      <c r="AN1711" s="16"/>
      <c r="AO1711" s="16"/>
      <c r="AP1711" s="16"/>
      <c r="AQ1711" s="16"/>
      <c r="AR1711" s="16"/>
      <c r="AS1711" s="16"/>
      <c r="AT1711" s="16"/>
      <c r="AU1711" s="16"/>
      <c r="AV1711" s="16"/>
      <c r="AW1711" s="16"/>
      <c r="AX1711" s="16"/>
      <c r="AY1711" s="16"/>
      <c r="AZ1711" s="28"/>
      <c r="BA1711" s="28"/>
      <c r="BB1711" s="28"/>
      <c r="BC1711" s="28"/>
      <c r="BD1711" s="28"/>
      <c r="BE1711" s="28"/>
      <c r="BF1711" s="28"/>
      <c r="BG1711" s="28"/>
      <c r="BH1711" s="28"/>
      <c r="BI1711" s="28"/>
      <c r="BJ1711" s="28"/>
      <c r="BK1711" s="28"/>
      <c r="BL1711" s="28"/>
      <c r="BM1711" s="28"/>
    </row>
    <row r="1712" spans="5:65" ht="15"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  <c r="X1712" s="16"/>
      <c r="Y1712" s="16"/>
      <c r="Z1712" s="16"/>
      <c r="AA1712" s="16"/>
      <c r="AB1712" s="16"/>
      <c r="AC1712" s="16"/>
      <c r="AD1712" s="16"/>
      <c r="AE1712" s="16"/>
      <c r="AF1712" s="16"/>
      <c r="AG1712" s="16"/>
      <c r="AH1712" s="16"/>
      <c r="AI1712" s="16"/>
      <c r="AJ1712" s="16"/>
      <c r="AK1712" s="16"/>
      <c r="AL1712" s="16"/>
      <c r="AM1712" s="16"/>
      <c r="AN1712" s="16"/>
      <c r="AO1712" s="16"/>
      <c r="AP1712" s="16"/>
      <c r="AQ1712" s="16"/>
      <c r="AR1712" s="16"/>
      <c r="AS1712" s="16"/>
      <c r="AT1712" s="16"/>
      <c r="AU1712" s="16"/>
      <c r="AV1712" s="16"/>
      <c r="AW1712" s="16"/>
      <c r="AX1712" s="16"/>
      <c r="AY1712" s="16"/>
      <c r="AZ1712" s="28"/>
      <c r="BA1712" s="28"/>
      <c r="BB1712" s="28"/>
      <c r="BC1712" s="28"/>
      <c r="BD1712" s="28"/>
      <c r="BE1712" s="28"/>
      <c r="BF1712" s="28"/>
      <c r="BG1712" s="28"/>
      <c r="BH1712" s="28"/>
      <c r="BI1712" s="28"/>
      <c r="BJ1712" s="28"/>
      <c r="BK1712" s="28"/>
      <c r="BL1712" s="28"/>
      <c r="BM1712" s="28"/>
    </row>
    <row r="1713" spans="5:65" ht="15"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  <c r="W1713" s="16"/>
      <c r="X1713" s="16"/>
      <c r="Y1713" s="16"/>
      <c r="Z1713" s="16"/>
      <c r="AA1713" s="16"/>
      <c r="AB1713" s="16"/>
      <c r="AC1713" s="16"/>
      <c r="AD1713" s="16"/>
      <c r="AE1713" s="16"/>
      <c r="AF1713" s="16"/>
      <c r="AG1713" s="16"/>
      <c r="AH1713" s="16"/>
      <c r="AI1713" s="16"/>
      <c r="AJ1713" s="16"/>
      <c r="AK1713" s="16"/>
      <c r="AL1713" s="16"/>
      <c r="AM1713" s="16"/>
      <c r="AN1713" s="16"/>
      <c r="AO1713" s="16"/>
      <c r="AP1713" s="16"/>
      <c r="AQ1713" s="16"/>
      <c r="AR1713" s="16"/>
      <c r="AS1713" s="16"/>
      <c r="AT1713" s="16"/>
      <c r="AU1713" s="16"/>
      <c r="AV1713" s="16"/>
      <c r="AW1713" s="16"/>
      <c r="AX1713" s="16"/>
      <c r="AY1713" s="16"/>
      <c r="AZ1713" s="28"/>
      <c r="BA1713" s="28"/>
      <c r="BB1713" s="28"/>
      <c r="BC1713" s="28"/>
      <c r="BD1713" s="28"/>
      <c r="BE1713" s="28"/>
      <c r="BF1713" s="28"/>
      <c r="BG1713" s="28"/>
      <c r="BH1713" s="28"/>
      <c r="BI1713" s="28"/>
      <c r="BJ1713" s="28"/>
      <c r="BK1713" s="28"/>
      <c r="BL1713" s="28"/>
      <c r="BM1713" s="28"/>
    </row>
    <row r="1714" spans="5:65" ht="15"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  <c r="W1714" s="16"/>
      <c r="X1714" s="16"/>
      <c r="Y1714" s="16"/>
      <c r="Z1714" s="16"/>
      <c r="AA1714" s="16"/>
      <c r="AB1714" s="16"/>
      <c r="AC1714" s="16"/>
      <c r="AD1714" s="16"/>
      <c r="AE1714" s="16"/>
      <c r="AF1714" s="16"/>
      <c r="AG1714" s="16"/>
      <c r="AH1714" s="16"/>
      <c r="AI1714" s="16"/>
      <c r="AJ1714" s="16"/>
      <c r="AK1714" s="16"/>
      <c r="AL1714" s="16"/>
      <c r="AM1714" s="16"/>
      <c r="AN1714" s="16"/>
      <c r="AO1714" s="16"/>
      <c r="AP1714" s="16"/>
      <c r="AQ1714" s="16"/>
      <c r="AR1714" s="16"/>
      <c r="AS1714" s="16"/>
      <c r="AT1714" s="16"/>
      <c r="AU1714" s="16"/>
      <c r="AV1714" s="16"/>
      <c r="AW1714" s="16"/>
      <c r="AX1714" s="16"/>
      <c r="AY1714" s="16"/>
      <c r="AZ1714" s="28"/>
      <c r="BA1714" s="28"/>
      <c r="BB1714" s="28"/>
      <c r="BC1714" s="28"/>
      <c r="BD1714" s="28"/>
      <c r="BE1714" s="28"/>
      <c r="BF1714" s="28"/>
      <c r="BG1714" s="28"/>
      <c r="BH1714" s="28"/>
      <c r="BI1714" s="28"/>
      <c r="BJ1714" s="28"/>
      <c r="BK1714" s="28"/>
      <c r="BL1714" s="28"/>
      <c r="BM1714" s="28"/>
    </row>
    <row r="1715" spans="5:65" ht="15"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  <c r="W1715" s="16"/>
      <c r="X1715" s="16"/>
      <c r="Y1715" s="16"/>
      <c r="Z1715" s="16"/>
      <c r="AA1715" s="16"/>
      <c r="AB1715" s="16"/>
      <c r="AC1715" s="16"/>
      <c r="AD1715" s="16"/>
      <c r="AE1715" s="16"/>
      <c r="AF1715" s="16"/>
      <c r="AG1715" s="16"/>
      <c r="AH1715" s="16"/>
      <c r="AI1715" s="16"/>
      <c r="AJ1715" s="16"/>
      <c r="AK1715" s="16"/>
      <c r="AL1715" s="16"/>
      <c r="AM1715" s="16"/>
      <c r="AN1715" s="16"/>
      <c r="AO1715" s="16"/>
      <c r="AP1715" s="16"/>
      <c r="AQ1715" s="16"/>
      <c r="AR1715" s="16"/>
      <c r="AS1715" s="16"/>
      <c r="AT1715" s="16"/>
      <c r="AU1715" s="16"/>
      <c r="AV1715" s="16"/>
      <c r="AW1715" s="16"/>
      <c r="AX1715" s="16"/>
      <c r="AY1715" s="16"/>
      <c r="AZ1715" s="28"/>
      <c r="BA1715" s="28"/>
      <c r="BB1715" s="28"/>
      <c r="BC1715" s="28"/>
      <c r="BD1715" s="28"/>
      <c r="BE1715" s="28"/>
      <c r="BF1715" s="28"/>
      <c r="BG1715" s="28"/>
      <c r="BH1715" s="28"/>
      <c r="BI1715" s="28"/>
      <c r="BJ1715" s="28"/>
      <c r="BK1715" s="28"/>
      <c r="BL1715" s="28"/>
      <c r="BM1715" s="28"/>
    </row>
    <row r="1716" spans="5:65" ht="15"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  <c r="W1716" s="16"/>
      <c r="X1716" s="16"/>
      <c r="Y1716" s="16"/>
      <c r="Z1716" s="16"/>
      <c r="AA1716" s="16"/>
      <c r="AB1716" s="16"/>
      <c r="AC1716" s="16"/>
      <c r="AD1716" s="16"/>
      <c r="AE1716" s="16"/>
      <c r="AF1716" s="16"/>
      <c r="AG1716" s="16"/>
      <c r="AH1716" s="16"/>
      <c r="AI1716" s="16"/>
      <c r="AJ1716" s="16"/>
      <c r="AK1716" s="16"/>
      <c r="AL1716" s="16"/>
      <c r="AM1716" s="16"/>
      <c r="AN1716" s="16"/>
      <c r="AO1716" s="16"/>
      <c r="AP1716" s="16"/>
      <c r="AQ1716" s="16"/>
      <c r="AR1716" s="16"/>
      <c r="AS1716" s="16"/>
      <c r="AT1716" s="16"/>
      <c r="AU1716" s="16"/>
      <c r="AV1716" s="16"/>
      <c r="AW1716" s="16"/>
      <c r="AX1716" s="16"/>
      <c r="AY1716" s="16"/>
      <c r="AZ1716" s="28"/>
      <c r="BA1716" s="28"/>
      <c r="BB1716" s="28"/>
      <c r="BC1716" s="28"/>
      <c r="BD1716" s="28"/>
      <c r="BE1716" s="28"/>
      <c r="BF1716" s="28"/>
      <c r="BG1716" s="28"/>
      <c r="BH1716" s="28"/>
      <c r="BI1716" s="28"/>
      <c r="BJ1716" s="28"/>
      <c r="BK1716" s="28"/>
      <c r="BL1716" s="28"/>
      <c r="BM1716" s="28"/>
    </row>
    <row r="1717" spans="5:65" ht="15"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  <c r="W1717" s="16"/>
      <c r="X1717" s="16"/>
      <c r="Y1717" s="16"/>
      <c r="Z1717" s="16"/>
      <c r="AA1717" s="16"/>
      <c r="AB1717" s="16"/>
      <c r="AC1717" s="16"/>
      <c r="AD1717" s="16"/>
      <c r="AE1717" s="16"/>
      <c r="AF1717" s="16"/>
      <c r="AG1717" s="16"/>
      <c r="AH1717" s="16"/>
      <c r="AI1717" s="16"/>
      <c r="AJ1717" s="16"/>
      <c r="AK1717" s="16"/>
      <c r="AL1717" s="16"/>
      <c r="AM1717" s="16"/>
      <c r="AN1717" s="16"/>
      <c r="AO1717" s="16"/>
      <c r="AP1717" s="16"/>
      <c r="AQ1717" s="16"/>
      <c r="AR1717" s="16"/>
      <c r="AS1717" s="16"/>
      <c r="AT1717" s="16"/>
      <c r="AU1717" s="16"/>
      <c r="AV1717" s="16"/>
      <c r="AW1717" s="16"/>
      <c r="AX1717" s="16"/>
      <c r="AY1717" s="16"/>
      <c r="AZ1717" s="28"/>
      <c r="BA1717" s="28"/>
      <c r="BB1717" s="28"/>
      <c r="BC1717" s="28"/>
      <c r="BD1717" s="28"/>
      <c r="BE1717" s="28"/>
      <c r="BF1717" s="28"/>
      <c r="BG1717" s="28"/>
      <c r="BH1717" s="28"/>
      <c r="BI1717" s="28"/>
      <c r="BJ1717" s="28"/>
      <c r="BK1717" s="28"/>
      <c r="BL1717" s="28"/>
      <c r="BM1717" s="28"/>
    </row>
    <row r="1718" spans="5:65" ht="15"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  <c r="W1718" s="16"/>
      <c r="X1718" s="16"/>
      <c r="Y1718" s="16"/>
      <c r="Z1718" s="16"/>
      <c r="AA1718" s="16"/>
      <c r="AB1718" s="16"/>
      <c r="AC1718" s="16"/>
      <c r="AD1718" s="16"/>
      <c r="AE1718" s="16"/>
      <c r="AF1718" s="16"/>
      <c r="AG1718" s="16"/>
      <c r="AH1718" s="16"/>
      <c r="AI1718" s="16"/>
      <c r="AJ1718" s="16"/>
      <c r="AK1718" s="16"/>
      <c r="AL1718" s="16"/>
      <c r="AM1718" s="16"/>
      <c r="AN1718" s="16"/>
      <c r="AO1718" s="16"/>
      <c r="AP1718" s="16"/>
      <c r="AQ1718" s="16"/>
      <c r="AR1718" s="16"/>
      <c r="AS1718" s="16"/>
      <c r="AT1718" s="16"/>
      <c r="AU1718" s="16"/>
      <c r="AV1718" s="16"/>
      <c r="AW1718" s="16"/>
      <c r="AX1718" s="16"/>
      <c r="AY1718" s="16"/>
      <c r="AZ1718" s="28"/>
      <c r="BA1718" s="28"/>
      <c r="BB1718" s="28"/>
      <c r="BC1718" s="28"/>
      <c r="BD1718" s="28"/>
      <c r="BE1718" s="28"/>
      <c r="BF1718" s="28"/>
      <c r="BG1718" s="28"/>
      <c r="BH1718" s="28"/>
      <c r="BI1718" s="28"/>
      <c r="BJ1718" s="28"/>
      <c r="BK1718" s="28"/>
      <c r="BL1718" s="28"/>
      <c r="BM1718" s="28"/>
    </row>
    <row r="1719" spans="5:65" ht="15"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  <c r="V1719" s="16"/>
      <c r="W1719" s="16"/>
      <c r="X1719" s="16"/>
      <c r="Y1719" s="16"/>
      <c r="Z1719" s="16"/>
      <c r="AA1719" s="16"/>
      <c r="AB1719" s="16"/>
      <c r="AC1719" s="16"/>
      <c r="AD1719" s="16"/>
      <c r="AE1719" s="16"/>
      <c r="AF1719" s="16"/>
      <c r="AG1719" s="16"/>
      <c r="AH1719" s="16"/>
      <c r="AI1719" s="16"/>
      <c r="AJ1719" s="16"/>
      <c r="AK1719" s="16"/>
      <c r="AL1719" s="16"/>
      <c r="AM1719" s="16"/>
      <c r="AN1719" s="16"/>
      <c r="AO1719" s="16"/>
      <c r="AP1719" s="16"/>
      <c r="AQ1719" s="16"/>
      <c r="AR1719" s="16"/>
      <c r="AS1719" s="16"/>
      <c r="AT1719" s="16"/>
      <c r="AU1719" s="16"/>
      <c r="AV1719" s="16"/>
      <c r="AW1719" s="16"/>
      <c r="AX1719" s="16"/>
      <c r="AY1719" s="16"/>
      <c r="AZ1719" s="28"/>
      <c r="BA1719" s="28"/>
      <c r="BB1719" s="28"/>
      <c r="BC1719" s="28"/>
      <c r="BD1719" s="28"/>
      <c r="BE1719" s="28"/>
      <c r="BF1719" s="28"/>
      <c r="BG1719" s="28"/>
      <c r="BH1719" s="28"/>
      <c r="BI1719" s="28"/>
      <c r="BJ1719" s="28"/>
      <c r="BK1719" s="28"/>
      <c r="BL1719" s="28"/>
      <c r="BM1719" s="28"/>
    </row>
    <row r="1720" spans="5:65" ht="15"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  <c r="W1720" s="16"/>
      <c r="X1720" s="16"/>
      <c r="Y1720" s="16"/>
      <c r="Z1720" s="16"/>
      <c r="AA1720" s="16"/>
      <c r="AB1720" s="16"/>
      <c r="AC1720" s="16"/>
      <c r="AD1720" s="16"/>
      <c r="AE1720" s="16"/>
      <c r="AF1720" s="16"/>
      <c r="AG1720" s="16"/>
      <c r="AH1720" s="16"/>
      <c r="AI1720" s="16"/>
      <c r="AJ1720" s="16"/>
      <c r="AK1720" s="16"/>
      <c r="AL1720" s="16"/>
      <c r="AM1720" s="16"/>
      <c r="AN1720" s="16"/>
      <c r="AO1720" s="16"/>
      <c r="AP1720" s="16"/>
      <c r="AQ1720" s="16"/>
      <c r="AR1720" s="16"/>
      <c r="AS1720" s="16"/>
      <c r="AT1720" s="16"/>
      <c r="AU1720" s="16"/>
      <c r="AV1720" s="16"/>
      <c r="AW1720" s="16"/>
      <c r="AX1720" s="16"/>
      <c r="AY1720" s="16"/>
      <c r="AZ1720" s="28"/>
      <c r="BA1720" s="28"/>
      <c r="BB1720" s="28"/>
      <c r="BC1720" s="28"/>
      <c r="BD1720" s="28"/>
      <c r="BE1720" s="28"/>
      <c r="BF1720" s="28"/>
      <c r="BG1720" s="28"/>
      <c r="BH1720" s="28"/>
      <c r="BI1720" s="28"/>
      <c r="BJ1720" s="28"/>
      <c r="BK1720" s="28"/>
      <c r="BL1720" s="28"/>
      <c r="BM1720" s="28"/>
    </row>
    <row r="1721" spans="5:65" ht="15"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  <c r="W1721" s="16"/>
      <c r="X1721" s="16"/>
      <c r="Y1721" s="16"/>
      <c r="Z1721" s="16"/>
      <c r="AA1721" s="16"/>
      <c r="AB1721" s="16"/>
      <c r="AC1721" s="16"/>
      <c r="AD1721" s="16"/>
      <c r="AE1721" s="16"/>
      <c r="AF1721" s="16"/>
      <c r="AG1721" s="16"/>
      <c r="AH1721" s="16"/>
      <c r="AI1721" s="16"/>
      <c r="AJ1721" s="16"/>
      <c r="AK1721" s="16"/>
      <c r="AL1721" s="16"/>
      <c r="AM1721" s="16"/>
      <c r="AN1721" s="16"/>
      <c r="AO1721" s="16"/>
      <c r="AP1721" s="16"/>
      <c r="AQ1721" s="16"/>
      <c r="AR1721" s="16"/>
      <c r="AS1721" s="16"/>
      <c r="AT1721" s="16"/>
      <c r="AU1721" s="16"/>
      <c r="AV1721" s="16"/>
      <c r="AW1721" s="16"/>
      <c r="AX1721" s="16"/>
      <c r="AY1721" s="16"/>
      <c r="AZ1721" s="28"/>
      <c r="BA1721" s="28"/>
      <c r="BB1721" s="28"/>
      <c r="BC1721" s="28"/>
      <c r="BD1721" s="28"/>
      <c r="BE1721" s="28"/>
      <c r="BF1721" s="28"/>
      <c r="BG1721" s="28"/>
      <c r="BH1721" s="28"/>
      <c r="BI1721" s="28"/>
      <c r="BJ1721" s="28"/>
      <c r="BK1721" s="28"/>
      <c r="BL1721" s="28"/>
      <c r="BM1721" s="28"/>
    </row>
    <row r="1722" spans="5:65" ht="15"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  <c r="V1722" s="16"/>
      <c r="W1722" s="16"/>
      <c r="X1722" s="16"/>
      <c r="Y1722" s="16"/>
      <c r="Z1722" s="16"/>
      <c r="AA1722" s="16"/>
      <c r="AB1722" s="16"/>
      <c r="AC1722" s="16"/>
      <c r="AD1722" s="16"/>
      <c r="AE1722" s="16"/>
      <c r="AF1722" s="16"/>
      <c r="AG1722" s="16"/>
      <c r="AH1722" s="16"/>
      <c r="AI1722" s="16"/>
      <c r="AJ1722" s="16"/>
      <c r="AK1722" s="16"/>
      <c r="AL1722" s="16"/>
      <c r="AM1722" s="16"/>
      <c r="AN1722" s="16"/>
      <c r="AO1722" s="16"/>
      <c r="AP1722" s="16"/>
      <c r="AQ1722" s="16"/>
      <c r="AR1722" s="16"/>
      <c r="AS1722" s="16"/>
      <c r="AT1722" s="16"/>
      <c r="AU1722" s="16"/>
      <c r="AV1722" s="16"/>
      <c r="AW1722" s="16"/>
      <c r="AX1722" s="16"/>
      <c r="AY1722" s="16"/>
      <c r="AZ1722" s="28"/>
      <c r="BA1722" s="28"/>
      <c r="BB1722" s="28"/>
      <c r="BC1722" s="28"/>
      <c r="BD1722" s="28"/>
      <c r="BE1722" s="28"/>
      <c r="BF1722" s="28"/>
      <c r="BG1722" s="28"/>
      <c r="BH1722" s="28"/>
      <c r="BI1722" s="28"/>
      <c r="BJ1722" s="28"/>
      <c r="BK1722" s="28"/>
      <c r="BL1722" s="28"/>
      <c r="BM1722" s="28"/>
    </row>
    <row r="1723" spans="5:65" ht="15"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  <c r="V1723" s="16"/>
      <c r="W1723" s="16"/>
      <c r="X1723" s="16"/>
      <c r="Y1723" s="16"/>
      <c r="Z1723" s="16"/>
      <c r="AA1723" s="16"/>
      <c r="AB1723" s="16"/>
      <c r="AC1723" s="16"/>
      <c r="AD1723" s="16"/>
      <c r="AE1723" s="16"/>
      <c r="AF1723" s="16"/>
      <c r="AG1723" s="16"/>
      <c r="AH1723" s="16"/>
      <c r="AI1723" s="16"/>
      <c r="AJ1723" s="16"/>
      <c r="AK1723" s="16"/>
      <c r="AL1723" s="16"/>
      <c r="AM1723" s="16"/>
      <c r="AN1723" s="16"/>
      <c r="AO1723" s="16"/>
      <c r="AP1723" s="16"/>
      <c r="AQ1723" s="16"/>
      <c r="AR1723" s="16"/>
      <c r="AS1723" s="16"/>
      <c r="AT1723" s="16"/>
      <c r="AU1723" s="16"/>
      <c r="AV1723" s="16"/>
      <c r="AW1723" s="16"/>
      <c r="AX1723" s="16"/>
      <c r="AY1723" s="16"/>
      <c r="AZ1723" s="28"/>
      <c r="BA1723" s="28"/>
      <c r="BB1723" s="28"/>
      <c r="BC1723" s="28"/>
      <c r="BD1723" s="28"/>
      <c r="BE1723" s="28"/>
      <c r="BF1723" s="28"/>
      <c r="BG1723" s="28"/>
      <c r="BH1723" s="28"/>
      <c r="BI1723" s="28"/>
      <c r="BJ1723" s="28"/>
      <c r="BK1723" s="28"/>
      <c r="BL1723" s="28"/>
      <c r="BM1723" s="28"/>
    </row>
    <row r="1724" spans="5:65" ht="15"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  <c r="W1724" s="16"/>
      <c r="X1724" s="16"/>
      <c r="Y1724" s="16"/>
      <c r="Z1724" s="16"/>
      <c r="AA1724" s="16"/>
      <c r="AB1724" s="16"/>
      <c r="AC1724" s="16"/>
      <c r="AD1724" s="16"/>
      <c r="AE1724" s="16"/>
      <c r="AF1724" s="16"/>
      <c r="AG1724" s="16"/>
      <c r="AH1724" s="16"/>
      <c r="AI1724" s="16"/>
      <c r="AJ1724" s="16"/>
      <c r="AK1724" s="16"/>
      <c r="AL1724" s="16"/>
      <c r="AM1724" s="16"/>
      <c r="AN1724" s="16"/>
      <c r="AO1724" s="16"/>
      <c r="AP1724" s="16"/>
      <c r="AQ1724" s="16"/>
      <c r="AR1724" s="16"/>
      <c r="AS1724" s="16"/>
      <c r="AT1724" s="16"/>
      <c r="AU1724" s="16"/>
      <c r="AV1724" s="16"/>
      <c r="AW1724" s="16"/>
      <c r="AX1724" s="16"/>
      <c r="AY1724" s="16"/>
      <c r="AZ1724" s="28"/>
      <c r="BA1724" s="28"/>
      <c r="BB1724" s="28"/>
      <c r="BC1724" s="28"/>
      <c r="BD1724" s="28"/>
      <c r="BE1724" s="28"/>
      <c r="BF1724" s="28"/>
      <c r="BG1724" s="28"/>
      <c r="BH1724" s="28"/>
      <c r="BI1724" s="28"/>
      <c r="BJ1724" s="28"/>
      <c r="BK1724" s="28"/>
      <c r="BL1724" s="28"/>
      <c r="BM1724" s="28"/>
    </row>
    <row r="1725" spans="5:65" ht="15"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  <c r="W1725" s="16"/>
      <c r="X1725" s="16"/>
      <c r="Y1725" s="16"/>
      <c r="Z1725" s="16"/>
      <c r="AA1725" s="16"/>
      <c r="AB1725" s="16"/>
      <c r="AC1725" s="16"/>
      <c r="AD1725" s="16"/>
      <c r="AE1725" s="16"/>
      <c r="AF1725" s="16"/>
      <c r="AG1725" s="16"/>
      <c r="AH1725" s="16"/>
      <c r="AI1725" s="16"/>
      <c r="AJ1725" s="16"/>
      <c r="AK1725" s="16"/>
      <c r="AL1725" s="16"/>
      <c r="AM1725" s="16"/>
      <c r="AN1725" s="16"/>
      <c r="AO1725" s="16"/>
      <c r="AP1725" s="16"/>
      <c r="AQ1725" s="16"/>
      <c r="AR1725" s="16"/>
      <c r="AS1725" s="16"/>
      <c r="AT1725" s="16"/>
      <c r="AU1725" s="16"/>
      <c r="AV1725" s="16"/>
      <c r="AW1725" s="16"/>
      <c r="AX1725" s="16"/>
      <c r="AY1725" s="16"/>
      <c r="AZ1725" s="28"/>
      <c r="BA1725" s="28"/>
      <c r="BB1725" s="28"/>
      <c r="BC1725" s="28"/>
      <c r="BD1725" s="28"/>
      <c r="BE1725" s="28"/>
      <c r="BF1725" s="28"/>
      <c r="BG1725" s="28"/>
      <c r="BH1725" s="28"/>
      <c r="BI1725" s="28"/>
      <c r="BJ1725" s="28"/>
      <c r="BK1725" s="28"/>
      <c r="BL1725" s="28"/>
      <c r="BM1725" s="28"/>
    </row>
    <row r="1726" spans="5:65" ht="15"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  <c r="V1726" s="16"/>
      <c r="W1726" s="16"/>
      <c r="X1726" s="16"/>
      <c r="Y1726" s="16"/>
      <c r="Z1726" s="16"/>
      <c r="AA1726" s="16"/>
      <c r="AB1726" s="16"/>
      <c r="AC1726" s="16"/>
      <c r="AD1726" s="16"/>
      <c r="AE1726" s="16"/>
      <c r="AF1726" s="16"/>
      <c r="AG1726" s="16"/>
      <c r="AH1726" s="16"/>
      <c r="AI1726" s="16"/>
      <c r="AJ1726" s="16"/>
      <c r="AK1726" s="16"/>
      <c r="AL1726" s="16"/>
      <c r="AM1726" s="16"/>
      <c r="AN1726" s="16"/>
      <c r="AO1726" s="16"/>
      <c r="AP1726" s="16"/>
      <c r="AQ1726" s="16"/>
      <c r="AR1726" s="16"/>
      <c r="AS1726" s="16"/>
      <c r="AT1726" s="16"/>
      <c r="AU1726" s="16"/>
      <c r="AV1726" s="16"/>
      <c r="AW1726" s="16"/>
      <c r="AX1726" s="16"/>
      <c r="AY1726" s="16"/>
      <c r="AZ1726" s="28"/>
      <c r="BA1726" s="28"/>
      <c r="BB1726" s="28"/>
      <c r="BC1726" s="28"/>
      <c r="BD1726" s="28"/>
      <c r="BE1726" s="28"/>
      <c r="BF1726" s="28"/>
      <c r="BG1726" s="28"/>
      <c r="BH1726" s="28"/>
      <c r="BI1726" s="28"/>
      <c r="BJ1726" s="28"/>
      <c r="BK1726" s="28"/>
      <c r="BL1726" s="28"/>
      <c r="BM1726" s="28"/>
    </row>
    <row r="1727" spans="5:65" ht="15"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  <c r="V1727" s="16"/>
      <c r="W1727" s="16"/>
      <c r="X1727" s="16"/>
      <c r="Y1727" s="16"/>
      <c r="Z1727" s="16"/>
      <c r="AA1727" s="16"/>
      <c r="AB1727" s="16"/>
      <c r="AC1727" s="16"/>
      <c r="AD1727" s="16"/>
      <c r="AE1727" s="16"/>
      <c r="AF1727" s="16"/>
      <c r="AG1727" s="16"/>
      <c r="AH1727" s="16"/>
      <c r="AI1727" s="16"/>
      <c r="AJ1727" s="16"/>
      <c r="AK1727" s="16"/>
      <c r="AL1727" s="16"/>
      <c r="AM1727" s="16"/>
      <c r="AN1727" s="16"/>
      <c r="AO1727" s="16"/>
      <c r="AP1727" s="16"/>
      <c r="AQ1727" s="16"/>
      <c r="AR1727" s="16"/>
      <c r="AS1727" s="16"/>
      <c r="AT1727" s="16"/>
      <c r="AU1727" s="16"/>
      <c r="AV1727" s="16"/>
      <c r="AW1727" s="16"/>
      <c r="AX1727" s="16"/>
      <c r="AY1727" s="16"/>
      <c r="AZ1727" s="28"/>
      <c r="BA1727" s="28"/>
      <c r="BB1727" s="28"/>
      <c r="BC1727" s="28"/>
      <c r="BD1727" s="28"/>
      <c r="BE1727" s="28"/>
      <c r="BF1727" s="28"/>
      <c r="BG1727" s="28"/>
      <c r="BH1727" s="28"/>
      <c r="BI1727" s="28"/>
      <c r="BJ1727" s="28"/>
      <c r="BK1727" s="28"/>
      <c r="BL1727" s="28"/>
      <c r="BM1727" s="28"/>
    </row>
    <row r="1728" spans="5:65" ht="15"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  <c r="W1728" s="16"/>
      <c r="X1728" s="16"/>
      <c r="Y1728" s="16"/>
      <c r="Z1728" s="16"/>
      <c r="AA1728" s="16"/>
      <c r="AB1728" s="16"/>
      <c r="AC1728" s="16"/>
      <c r="AD1728" s="16"/>
      <c r="AE1728" s="16"/>
      <c r="AF1728" s="16"/>
      <c r="AG1728" s="16"/>
      <c r="AH1728" s="16"/>
      <c r="AI1728" s="16"/>
      <c r="AJ1728" s="16"/>
      <c r="AK1728" s="16"/>
      <c r="AL1728" s="16"/>
      <c r="AM1728" s="16"/>
      <c r="AN1728" s="16"/>
      <c r="AO1728" s="16"/>
      <c r="AP1728" s="16"/>
      <c r="AQ1728" s="16"/>
      <c r="AR1728" s="16"/>
      <c r="AS1728" s="16"/>
      <c r="AT1728" s="16"/>
      <c r="AU1728" s="16"/>
      <c r="AV1728" s="16"/>
      <c r="AW1728" s="16"/>
      <c r="AX1728" s="16"/>
      <c r="AY1728" s="16"/>
      <c r="AZ1728" s="28"/>
      <c r="BA1728" s="28"/>
      <c r="BB1728" s="28"/>
      <c r="BC1728" s="28"/>
      <c r="BD1728" s="28"/>
      <c r="BE1728" s="28"/>
      <c r="BF1728" s="28"/>
      <c r="BG1728" s="28"/>
      <c r="BH1728" s="28"/>
      <c r="BI1728" s="28"/>
      <c r="BJ1728" s="28"/>
      <c r="BK1728" s="28"/>
      <c r="BL1728" s="28"/>
      <c r="BM1728" s="28"/>
    </row>
    <row r="1729" spans="5:65" ht="15"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  <c r="W1729" s="16"/>
      <c r="X1729" s="16"/>
      <c r="Y1729" s="16"/>
      <c r="Z1729" s="16"/>
      <c r="AA1729" s="16"/>
      <c r="AB1729" s="16"/>
      <c r="AC1729" s="16"/>
      <c r="AD1729" s="16"/>
      <c r="AE1729" s="16"/>
      <c r="AF1729" s="16"/>
      <c r="AG1729" s="16"/>
      <c r="AH1729" s="16"/>
      <c r="AI1729" s="16"/>
      <c r="AJ1729" s="16"/>
      <c r="AK1729" s="16"/>
      <c r="AL1729" s="16"/>
      <c r="AM1729" s="16"/>
      <c r="AN1729" s="16"/>
      <c r="AO1729" s="16"/>
      <c r="AP1729" s="16"/>
      <c r="AQ1729" s="16"/>
      <c r="AR1729" s="16"/>
      <c r="AS1729" s="16"/>
      <c r="AT1729" s="16"/>
      <c r="AU1729" s="16"/>
      <c r="AV1729" s="16"/>
      <c r="AW1729" s="16"/>
      <c r="AX1729" s="16"/>
      <c r="AY1729" s="16"/>
      <c r="AZ1729" s="28"/>
      <c r="BA1729" s="28"/>
      <c r="BB1729" s="28"/>
      <c r="BC1729" s="28"/>
      <c r="BD1729" s="28"/>
      <c r="BE1729" s="28"/>
      <c r="BF1729" s="28"/>
      <c r="BG1729" s="28"/>
      <c r="BH1729" s="28"/>
      <c r="BI1729" s="28"/>
      <c r="BJ1729" s="28"/>
      <c r="BK1729" s="28"/>
      <c r="BL1729" s="28"/>
      <c r="BM1729" s="28"/>
    </row>
    <row r="1730" spans="5:65" ht="15"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  <c r="W1730" s="16"/>
      <c r="X1730" s="16"/>
      <c r="Y1730" s="16"/>
      <c r="Z1730" s="16"/>
      <c r="AA1730" s="16"/>
      <c r="AB1730" s="16"/>
      <c r="AC1730" s="16"/>
      <c r="AD1730" s="16"/>
      <c r="AE1730" s="16"/>
      <c r="AF1730" s="16"/>
      <c r="AG1730" s="16"/>
      <c r="AH1730" s="16"/>
      <c r="AI1730" s="16"/>
      <c r="AJ1730" s="16"/>
      <c r="AK1730" s="16"/>
      <c r="AL1730" s="16"/>
      <c r="AM1730" s="16"/>
      <c r="AN1730" s="16"/>
      <c r="AO1730" s="16"/>
      <c r="AP1730" s="16"/>
      <c r="AQ1730" s="16"/>
      <c r="AR1730" s="16"/>
      <c r="AS1730" s="16"/>
      <c r="AT1730" s="16"/>
      <c r="AU1730" s="16"/>
      <c r="AV1730" s="16"/>
      <c r="AW1730" s="16"/>
      <c r="AX1730" s="16"/>
      <c r="AY1730" s="16"/>
      <c r="AZ1730" s="28"/>
      <c r="BA1730" s="28"/>
      <c r="BB1730" s="28"/>
      <c r="BC1730" s="28"/>
      <c r="BD1730" s="28"/>
      <c r="BE1730" s="28"/>
      <c r="BF1730" s="28"/>
      <c r="BG1730" s="28"/>
      <c r="BH1730" s="28"/>
      <c r="BI1730" s="28"/>
      <c r="BJ1730" s="28"/>
      <c r="BK1730" s="28"/>
      <c r="BL1730" s="28"/>
      <c r="BM1730" s="28"/>
    </row>
    <row r="1731" spans="5:65" ht="15"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  <c r="V1731" s="16"/>
      <c r="W1731" s="16"/>
      <c r="X1731" s="16"/>
      <c r="Y1731" s="16"/>
      <c r="Z1731" s="16"/>
      <c r="AA1731" s="16"/>
      <c r="AB1731" s="16"/>
      <c r="AC1731" s="16"/>
      <c r="AD1731" s="16"/>
      <c r="AE1731" s="16"/>
      <c r="AF1731" s="16"/>
      <c r="AG1731" s="16"/>
      <c r="AH1731" s="16"/>
      <c r="AI1731" s="16"/>
      <c r="AJ1731" s="16"/>
      <c r="AK1731" s="16"/>
      <c r="AL1731" s="16"/>
      <c r="AM1731" s="16"/>
      <c r="AN1731" s="16"/>
      <c r="AO1731" s="16"/>
      <c r="AP1731" s="16"/>
      <c r="AQ1731" s="16"/>
      <c r="AR1731" s="16"/>
      <c r="AS1731" s="16"/>
      <c r="AT1731" s="16"/>
      <c r="AU1731" s="16"/>
      <c r="AV1731" s="16"/>
      <c r="AW1731" s="16"/>
      <c r="AX1731" s="16"/>
      <c r="AY1731" s="16"/>
      <c r="AZ1731" s="28"/>
      <c r="BA1731" s="28"/>
      <c r="BB1731" s="28"/>
      <c r="BC1731" s="28"/>
      <c r="BD1731" s="28"/>
      <c r="BE1731" s="28"/>
      <c r="BF1731" s="28"/>
      <c r="BG1731" s="28"/>
      <c r="BH1731" s="28"/>
      <c r="BI1731" s="28"/>
      <c r="BJ1731" s="28"/>
      <c r="BK1731" s="28"/>
      <c r="BL1731" s="28"/>
      <c r="BM1731" s="28"/>
    </row>
    <row r="1732" spans="5:65" ht="15"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  <c r="W1732" s="16"/>
      <c r="X1732" s="16"/>
      <c r="Y1732" s="16"/>
      <c r="Z1732" s="16"/>
      <c r="AA1732" s="16"/>
      <c r="AB1732" s="16"/>
      <c r="AC1732" s="16"/>
      <c r="AD1732" s="16"/>
      <c r="AE1732" s="16"/>
      <c r="AF1732" s="16"/>
      <c r="AG1732" s="16"/>
      <c r="AH1732" s="16"/>
      <c r="AI1732" s="16"/>
      <c r="AJ1732" s="16"/>
      <c r="AK1732" s="16"/>
      <c r="AL1732" s="16"/>
      <c r="AM1732" s="16"/>
      <c r="AN1732" s="16"/>
      <c r="AO1732" s="16"/>
      <c r="AP1732" s="16"/>
      <c r="AQ1732" s="16"/>
      <c r="AR1732" s="16"/>
      <c r="AS1732" s="16"/>
      <c r="AT1732" s="16"/>
      <c r="AU1732" s="16"/>
      <c r="AV1732" s="16"/>
      <c r="AW1732" s="16"/>
      <c r="AX1732" s="16"/>
      <c r="AY1732" s="16"/>
      <c r="AZ1732" s="28"/>
      <c r="BA1732" s="28"/>
      <c r="BB1732" s="28"/>
      <c r="BC1732" s="28"/>
      <c r="BD1732" s="28"/>
      <c r="BE1732" s="28"/>
      <c r="BF1732" s="28"/>
      <c r="BG1732" s="28"/>
      <c r="BH1732" s="28"/>
      <c r="BI1732" s="28"/>
      <c r="BJ1732" s="28"/>
      <c r="BK1732" s="28"/>
      <c r="BL1732" s="28"/>
      <c r="BM1732" s="28"/>
    </row>
    <row r="1733" spans="5:65" ht="15"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  <c r="W1733" s="16"/>
      <c r="X1733" s="16"/>
      <c r="Y1733" s="16"/>
      <c r="Z1733" s="16"/>
      <c r="AA1733" s="16"/>
      <c r="AB1733" s="16"/>
      <c r="AC1733" s="16"/>
      <c r="AD1733" s="16"/>
      <c r="AE1733" s="16"/>
      <c r="AF1733" s="16"/>
      <c r="AG1733" s="16"/>
      <c r="AH1733" s="16"/>
      <c r="AI1733" s="16"/>
      <c r="AJ1733" s="16"/>
      <c r="AK1733" s="16"/>
      <c r="AL1733" s="16"/>
      <c r="AM1733" s="16"/>
      <c r="AN1733" s="16"/>
      <c r="AO1733" s="16"/>
      <c r="AP1733" s="16"/>
      <c r="AQ1733" s="16"/>
      <c r="AR1733" s="16"/>
      <c r="AS1733" s="16"/>
      <c r="AT1733" s="16"/>
      <c r="AU1733" s="16"/>
      <c r="AV1733" s="16"/>
      <c r="AW1733" s="16"/>
      <c r="AX1733" s="16"/>
      <c r="AY1733" s="16"/>
      <c r="AZ1733" s="28"/>
      <c r="BA1733" s="28"/>
      <c r="BB1733" s="28"/>
      <c r="BC1733" s="28"/>
      <c r="BD1733" s="28"/>
      <c r="BE1733" s="28"/>
      <c r="BF1733" s="28"/>
      <c r="BG1733" s="28"/>
      <c r="BH1733" s="28"/>
      <c r="BI1733" s="28"/>
      <c r="BJ1733" s="28"/>
      <c r="BK1733" s="28"/>
      <c r="BL1733" s="28"/>
      <c r="BM1733" s="28"/>
    </row>
    <row r="1734" spans="5:65" ht="15"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  <c r="V1734" s="16"/>
      <c r="W1734" s="16"/>
      <c r="X1734" s="16"/>
      <c r="Y1734" s="16"/>
      <c r="Z1734" s="16"/>
      <c r="AA1734" s="16"/>
      <c r="AB1734" s="16"/>
      <c r="AC1734" s="16"/>
      <c r="AD1734" s="16"/>
      <c r="AE1734" s="16"/>
      <c r="AF1734" s="16"/>
      <c r="AG1734" s="16"/>
      <c r="AH1734" s="16"/>
      <c r="AI1734" s="16"/>
      <c r="AJ1734" s="16"/>
      <c r="AK1734" s="16"/>
      <c r="AL1734" s="16"/>
      <c r="AM1734" s="16"/>
      <c r="AN1734" s="16"/>
      <c r="AO1734" s="16"/>
      <c r="AP1734" s="16"/>
      <c r="AQ1734" s="16"/>
      <c r="AR1734" s="16"/>
      <c r="AS1734" s="16"/>
      <c r="AT1734" s="16"/>
      <c r="AU1734" s="16"/>
      <c r="AV1734" s="16"/>
      <c r="AW1734" s="16"/>
      <c r="AX1734" s="16"/>
      <c r="AY1734" s="16"/>
      <c r="AZ1734" s="28"/>
      <c r="BA1734" s="28"/>
      <c r="BB1734" s="28"/>
      <c r="BC1734" s="28"/>
      <c r="BD1734" s="28"/>
      <c r="BE1734" s="28"/>
      <c r="BF1734" s="28"/>
      <c r="BG1734" s="28"/>
      <c r="BH1734" s="28"/>
      <c r="BI1734" s="28"/>
      <c r="BJ1734" s="28"/>
      <c r="BK1734" s="28"/>
      <c r="BL1734" s="28"/>
      <c r="BM1734" s="28"/>
    </row>
    <row r="1735" spans="5:65" ht="15"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  <c r="V1735" s="16"/>
      <c r="W1735" s="16"/>
      <c r="X1735" s="16"/>
      <c r="Y1735" s="16"/>
      <c r="Z1735" s="16"/>
      <c r="AA1735" s="16"/>
      <c r="AB1735" s="16"/>
      <c r="AC1735" s="16"/>
      <c r="AD1735" s="16"/>
      <c r="AE1735" s="16"/>
      <c r="AF1735" s="16"/>
      <c r="AG1735" s="16"/>
      <c r="AH1735" s="16"/>
      <c r="AI1735" s="16"/>
      <c r="AJ1735" s="16"/>
      <c r="AK1735" s="16"/>
      <c r="AL1735" s="16"/>
      <c r="AM1735" s="16"/>
      <c r="AN1735" s="16"/>
      <c r="AO1735" s="16"/>
      <c r="AP1735" s="16"/>
      <c r="AQ1735" s="16"/>
      <c r="AR1735" s="16"/>
      <c r="AS1735" s="16"/>
      <c r="AT1735" s="16"/>
      <c r="AU1735" s="16"/>
      <c r="AV1735" s="16"/>
      <c r="AW1735" s="16"/>
      <c r="AX1735" s="16"/>
      <c r="AY1735" s="16"/>
      <c r="AZ1735" s="28"/>
      <c r="BA1735" s="28"/>
      <c r="BB1735" s="28"/>
      <c r="BC1735" s="28"/>
      <c r="BD1735" s="28"/>
      <c r="BE1735" s="28"/>
      <c r="BF1735" s="28"/>
      <c r="BG1735" s="28"/>
      <c r="BH1735" s="28"/>
      <c r="BI1735" s="28"/>
      <c r="BJ1735" s="28"/>
      <c r="BK1735" s="28"/>
      <c r="BL1735" s="28"/>
      <c r="BM1735" s="28"/>
    </row>
    <row r="1736" spans="5:65" ht="15"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  <c r="X1736" s="16"/>
      <c r="Y1736" s="16"/>
      <c r="Z1736" s="16"/>
      <c r="AA1736" s="16"/>
      <c r="AB1736" s="16"/>
      <c r="AC1736" s="16"/>
      <c r="AD1736" s="16"/>
      <c r="AE1736" s="16"/>
      <c r="AF1736" s="16"/>
      <c r="AG1736" s="16"/>
      <c r="AH1736" s="16"/>
      <c r="AI1736" s="16"/>
      <c r="AJ1736" s="16"/>
      <c r="AK1736" s="16"/>
      <c r="AL1736" s="16"/>
      <c r="AM1736" s="16"/>
      <c r="AN1736" s="16"/>
      <c r="AO1736" s="16"/>
      <c r="AP1736" s="16"/>
      <c r="AQ1736" s="16"/>
      <c r="AR1736" s="16"/>
      <c r="AS1736" s="16"/>
      <c r="AT1736" s="16"/>
      <c r="AU1736" s="16"/>
      <c r="AV1736" s="16"/>
      <c r="AW1736" s="16"/>
      <c r="AX1736" s="16"/>
      <c r="AY1736" s="16"/>
      <c r="AZ1736" s="28"/>
      <c r="BA1736" s="28"/>
      <c r="BB1736" s="28"/>
      <c r="BC1736" s="28"/>
      <c r="BD1736" s="28"/>
      <c r="BE1736" s="28"/>
      <c r="BF1736" s="28"/>
      <c r="BG1736" s="28"/>
      <c r="BH1736" s="28"/>
      <c r="BI1736" s="28"/>
      <c r="BJ1736" s="28"/>
      <c r="BK1736" s="28"/>
      <c r="BL1736" s="28"/>
      <c r="BM1736" s="28"/>
    </row>
    <row r="1737" spans="5:65" ht="15"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  <c r="W1737" s="16"/>
      <c r="X1737" s="16"/>
      <c r="Y1737" s="16"/>
      <c r="Z1737" s="16"/>
      <c r="AA1737" s="16"/>
      <c r="AB1737" s="16"/>
      <c r="AC1737" s="16"/>
      <c r="AD1737" s="16"/>
      <c r="AE1737" s="16"/>
      <c r="AF1737" s="16"/>
      <c r="AG1737" s="16"/>
      <c r="AH1737" s="16"/>
      <c r="AI1737" s="16"/>
      <c r="AJ1737" s="16"/>
      <c r="AK1737" s="16"/>
      <c r="AL1737" s="16"/>
      <c r="AM1737" s="16"/>
      <c r="AN1737" s="16"/>
      <c r="AO1737" s="16"/>
      <c r="AP1737" s="16"/>
      <c r="AQ1737" s="16"/>
      <c r="AR1737" s="16"/>
      <c r="AS1737" s="16"/>
      <c r="AT1737" s="16"/>
      <c r="AU1737" s="16"/>
      <c r="AV1737" s="16"/>
      <c r="AW1737" s="16"/>
      <c r="AX1737" s="16"/>
      <c r="AY1737" s="16"/>
      <c r="AZ1737" s="28"/>
      <c r="BA1737" s="28"/>
      <c r="BB1737" s="28"/>
      <c r="BC1737" s="28"/>
      <c r="BD1737" s="28"/>
      <c r="BE1737" s="28"/>
      <c r="BF1737" s="28"/>
      <c r="BG1737" s="28"/>
      <c r="BH1737" s="28"/>
      <c r="BI1737" s="28"/>
      <c r="BJ1737" s="28"/>
      <c r="BK1737" s="28"/>
      <c r="BL1737" s="28"/>
      <c r="BM1737" s="28"/>
    </row>
    <row r="1738" spans="5:65" ht="15"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  <c r="W1738" s="16"/>
      <c r="X1738" s="16"/>
      <c r="Y1738" s="16"/>
      <c r="Z1738" s="16"/>
      <c r="AA1738" s="16"/>
      <c r="AB1738" s="16"/>
      <c r="AC1738" s="16"/>
      <c r="AD1738" s="16"/>
      <c r="AE1738" s="16"/>
      <c r="AF1738" s="16"/>
      <c r="AG1738" s="16"/>
      <c r="AH1738" s="16"/>
      <c r="AI1738" s="16"/>
      <c r="AJ1738" s="16"/>
      <c r="AK1738" s="16"/>
      <c r="AL1738" s="16"/>
      <c r="AM1738" s="16"/>
      <c r="AN1738" s="16"/>
      <c r="AO1738" s="16"/>
      <c r="AP1738" s="16"/>
      <c r="AQ1738" s="16"/>
      <c r="AR1738" s="16"/>
      <c r="AS1738" s="16"/>
      <c r="AT1738" s="16"/>
      <c r="AU1738" s="16"/>
      <c r="AV1738" s="16"/>
      <c r="AW1738" s="16"/>
      <c r="AX1738" s="16"/>
      <c r="AY1738" s="16"/>
      <c r="AZ1738" s="28"/>
      <c r="BA1738" s="28"/>
      <c r="BB1738" s="28"/>
      <c r="BC1738" s="28"/>
      <c r="BD1738" s="28"/>
      <c r="BE1738" s="28"/>
      <c r="BF1738" s="28"/>
      <c r="BG1738" s="28"/>
      <c r="BH1738" s="28"/>
      <c r="BI1738" s="28"/>
      <c r="BJ1738" s="28"/>
      <c r="BK1738" s="28"/>
      <c r="BL1738" s="28"/>
      <c r="BM1738" s="28"/>
    </row>
    <row r="1739" spans="5:65" ht="15"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/>
      <c r="W1739" s="16"/>
      <c r="X1739" s="16"/>
      <c r="Y1739" s="16"/>
      <c r="Z1739" s="16"/>
      <c r="AA1739" s="16"/>
      <c r="AB1739" s="16"/>
      <c r="AC1739" s="16"/>
      <c r="AD1739" s="16"/>
      <c r="AE1739" s="16"/>
      <c r="AF1739" s="16"/>
      <c r="AG1739" s="16"/>
      <c r="AH1739" s="16"/>
      <c r="AI1739" s="16"/>
      <c r="AJ1739" s="16"/>
      <c r="AK1739" s="16"/>
      <c r="AL1739" s="16"/>
      <c r="AM1739" s="16"/>
      <c r="AN1739" s="16"/>
      <c r="AO1739" s="16"/>
      <c r="AP1739" s="16"/>
      <c r="AQ1739" s="16"/>
      <c r="AR1739" s="16"/>
      <c r="AS1739" s="16"/>
      <c r="AT1739" s="16"/>
      <c r="AU1739" s="16"/>
      <c r="AV1739" s="16"/>
      <c r="AW1739" s="16"/>
      <c r="AX1739" s="16"/>
      <c r="AY1739" s="16"/>
      <c r="AZ1739" s="28"/>
      <c r="BA1739" s="28"/>
      <c r="BB1739" s="28"/>
      <c r="BC1739" s="28"/>
      <c r="BD1739" s="28"/>
      <c r="BE1739" s="28"/>
      <c r="BF1739" s="28"/>
      <c r="BG1739" s="28"/>
      <c r="BH1739" s="28"/>
      <c r="BI1739" s="28"/>
      <c r="BJ1739" s="28"/>
      <c r="BK1739" s="28"/>
      <c r="BL1739" s="28"/>
      <c r="BM1739" s="28"/>
    </row>
    <row r="1740" spans="5:65" ht="15"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  <c r="W1740" s="16"/>
      <c r="X1740" s="16"/>
      <c r="Y1740" s="16"/>
      <c r="Z1740" s="16"/>
      <c r="AA1740" s="16"/>
      <c r="AB1740" s="16"/>
      <c r="AC1740" s="16"/>
      <c r="AD1740" s="16"/>
      <c r="AE1740" s="16"/>
      <c r="AF1740" s="16"/>
      <c r="AG1740" s="16"/>
      <c r="AH1740" s="16"/>
      <c r="AI1740" s="16"/>
      <c r="AJ1740" s="16"/>
      <c r="AK1740" s="16"/>
      <c r="AL1740" s="16"/>
      <c r="AM1740" s="16"/>
      <c r="AN1740" s="16"/>
      <c r="AO1740" s="16"/>
      <c r="AP1740" s="16"/>
      <c r="AQ1740" s="16"/>
      <c r="AR1740" s="16"/>
      <c r="AS1740" s="16"/>
      <c r="AT1740" s="16"/>
      <c r="AU1740" s="16"/>
      <c r="AV1740" s="16"/>
      <c r="AW1740" s="16"/>
      <c r="AX1740" s="16"/>
      <c r="AY1740" s="16"/>
      <c r="AZ1740" s="28"/>
      <c r="BA1740" s="28"/>
      <c r="BB1740" s="28"/>
      <c r="BC1740" s="28"/>
      <c r="BD1740" s="28"/>
      <c r="BE1740" s="28"/>
      <c r="BF1740" s="28"/>
      <c r="BG1740" s="28"/>
      <c r="BH1740" s="28"/>
      <c r="BI1740" s="28"/>
      <c r="BJ1740" s="28"/>
      <c r="BK1740" s="28"/>
      <c r="BL1740" s="28"/>
      <c r="BM1740" s="28"/>
    </row>
    <row r="1741" spans="5:65" ht="15"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  <c r="W1741" s="16"/>
      <c r="X1741" s="16"/>
      <c r="Y1741" s="16"/>
      <c r="Z1741" s="16"/>
      <c r="AA1741" s="16"/>
      <c r="AB1741" s="16"/>
      <c r="AC1741" s="16"/>
      <c r="AD1741" s="16"/>
      <c r="AE1741" s="16"/>
      <c r="AF1741" s="16"/>
      <c r="AG1741" s="16"/>
      <c r="AH1741" s="16"/>
      <c r="AI1741" s="16"/>
      <c r="AJ1741" s="16"/>
      <c r="AK1741" s="16"/>
      <c r="AL1741" s="16"/>
      <c r="AM1741" s="16"/>
      <c r="AN1741" s="16"/>
      <c r="AO1741" s="16"/>
      <c r="AP1741" s="16"/>
      <c r="AQ1741" s="16"/>
      <c r="AR1741" s="16"/>
      <c r="AS1741" s="16"/>
      <c r="AT1741" s="16"/>
      <c r="AU1741" s="16"/>
      <c r="AV1741" s="16"/>
      <c r="AW1741" s="16"/>
      <c r="AX1741" s="16"/>
      <c r="AY1741" s="16"/>
      <c r="AZ1741" s="28"/>
      <c r="BA1741" s="28"/>
      <c r="BB1741" s="28"/>
      <c r="BC1741" s="28"/>
      <c r="BD1741" s="28"/>
      <c r="BE1741" s="28"/>
      <c r="BF1741" s="28"/>
      <c r="BG1741" s="28"/>
      <c r="BH1741" s="28"/>
      <c r="BI1741" s="28"/>
      <c r="BJ1741" s="28"/>
      <c r="BK1741" s="28"/>
      <c r="BL1741" s="28"/>
      <c r="BM1741" s="28"/>
    </row>
    <row r="1742" spans="5:65" ht="15"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  <c r="W1742" s="16"/>
      <c r="X1742" s="16"/>
      <c r="Y1742" s="16"/>
      <c r="Z1742" s="16"/>
      <c r="AA1742" s="16"/>
      <c r="AB1742" s="16"/>
      <c r="AC1742" s="16"/>
      <c r="AD1742" s="16"/>
      <c r="AE1742" s="16"/>
      <c r="AF1742" s="16"/>
      <c r="AG1742" s="16"/>
      <c r="AH1742" s="16"/>
      <c r="AI1742" s="16"/>
      <c r="AJ1742" s="16"/>
      <c r="AK1742" s="16"/>
      <c r="AL1742" s="16"/>
      <c r="AM1742" s="16"/>
      <c r="AN1742" s="16"/>
      <c r="AO1742" s="16"/>
      <c r="AP1742" s="16"/>
      <c r="AQ1742" s="16"/>
      <c r="AR1742" s="16"/>
      <c r="AS1742" s="16"/>
      <c r="AT1742" s="16"/>
      <c r="AU1742" s="16"/>
      <c r="AV1742" s="16"/>
      <c r="AW1742" s="16"/>
      <c r="AX1742" s="16"/>
      <c r="AY1742" s="16"/>
      <c r="AZ1742" s="28"/>
      <c r="BA1742" s="28"/>
      <c r="BB1742" s="28"/>
      <c r="BC1742" s="28"/>
      <c r="BD1742" s="28"/>
      <c r="BE1742" s="28"/>
      <c r="BF1742" s="28"/>
      <c r="BG1742" s="28"/>
      <c r="BH1742" s="28"/>
      <c r="BI1742" s="28"/>
      <c r="BJ1742" s="28"/>
      <c r="BK1742" s="28"/>
      <c r="BL1742" s="28"/>
      <c r="BM1742" s="28"/>
    </row>
    <row r="1743" spans="5:65" ht="15"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  <c r="W1743" s="16"/>
      <c r="X1743" s="16"/>
      <c r="Y1743" s="16"/>
      <c r="Z1743" s="16"/>
      <c r="AA1743" s="16"/>
      <c r="AB1743" s="16"/>
      <c r="AC1743" s="16"/>
      <c r="AD1743" s="16"/>
      <c r="AE1743" s="16"/>
      <c r="AF1743" s="16"/>
      <c r="AG1743" s="16"/>
      <c r="AH1743" s="16"/>
      <c r="AI1743" s="16"/>
      <c r="AJ1743" s="16"/>
      <c r="AK1743" s="16"/>
      <c r="AL1743" s="16"/>
      <c r="AM1743" s="16"/>
      <c r="AN1743" s="16"/>
      <c r="AO1743" s="16"/>
      <c r="AP1743" s="16"/>
      <c r="AQ1743" s="16"/>
      <c r="AR1743" s="16"/>
      <c r="AS1743" s="16"/>
      <c r="AT1743" s="16"/>
      <c r="AU1743" s="16"/>
      <c r="AV1743" s="16"/>
      <c r="AW1743" s="16"/>
      <c r="AX1743" s="16"/>
      <c r="AY1743" s="16"/>
      <c r="AZ1743" s="28"/>
      <c r="BA1743" s="28"/>
      <c r="BB1743" s="28"/>
      <c r="BC1743" s="28"/>
      <c r="BD1743" s="28"/>
      <c r="BE1743" s="28"/>
      <c r="BF1743" s="28"/>
      <c r="BG1743" s="28"/>
      <c r="BH1743" s="28"/>
      <c r="BI1743" s="28"/>
      <c r="BJ1743" s="28"/>
      <c r="BK1743" s="28"/>
      <c r="BL1743" s="28"/>
      <c r="BM1743" s="28"/>
    </row>
    <row r="1744" spans="5:65" ht="15"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  <c r="W1744" s="16"/>
      <c r="X1744" s="16"/>
      <c r="Y1744" s="16"/>
      <c r="Z1744" s="16"/>
      <c r="AA1744" s="16"/>
      <c r="AB1744" s="16"/>
      <c r="AC1744" s="16"/>
      <c r="AD1744" s="16"/>
      <c r="AE1744" s="16"/>
      <c r="AF1744" s="16"/>
      <c r="AG1744" s="16"/>
      <c r="AH1744" s="16"/>
      <c r="AI1744" s="16"/>
      <c r="AJ1744" s="16"/>
      <c r="AK1744" s="16"/>
      <c r="AL1744" s="16"/>
      <c r="AM1744" s="16"/>
      <c r="AN1744" s="16"/>
      <c r="AO1744" s="16"/>
      <c r="AP1744" s="16"/>
      <c r="AQ1744" s="16"/>
      <c r="AR1744" s="16"/>
      <c r="AS1744" s="16"/>
      <c r="AT1744" s="16"/>
      <c r="AU1744" s="16"/>
      <c r="AV1744" s="16"/>
      <c r="AW1744" s="16"/>
      <c r="AX1744" s="16"/>
      <c r="AY1744" s="16"/>
      <c r="AZ1744" s="28"/>
      <c r="BA1744" s="28"/>
      <c r="BB1744" s="28"/>
      <c r="BC1744" s="28"/>
      <c r="BD1744" s="28"/>
      <c r="BE1744" s="28"/>
      <c r="BF1744" s="28"/>
      <c r="BG1744" s="28"/>
      <c r="BH1744" s="28"/>
      <c r="BI1744" s="28"/>
      <c r="BJ1744" s="28"/>
      <c r="BK1744" s="28"/>
      <c r="BL1744" s="28"/>
      <c r="BM1744" s="28"/>
    </row>
    <row r="1745" spans="5:65" ht="15"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  <c r="W1745" s="16"/>
      <c r="X1745" s="16"/>
      <c r="Y1745" s="16"/>
      <c r="Z1745" s="16"/>
      <c r="AA1745" s="16"/>
      <c r="AB1745" s="16"/>
      <c r="AC1745" s="16"/>
      <c r="AD1745" s="16"/>
      <c r="AE1745" s="16"/>
      <c r="AF1745" s="16"/>
      <c r="AG1745" s="16"/>
      <c r="AH1745" s="16"/>
      <c r="AI1745" s="16"/>
      <c r="AJ1745" s="16"/>
      <c r="AK1745" s="16"/>
      <c r="AL1745" s="16"/>
      <c r="AM1745" s="16"/>
      <c r="AN1745" s="16"/>
      <c r="AO1745" s="16"/>
      <c r="AP1745" s="16"/>
      <c r="AQ1745" s="16"/>
      <c r="AR1745" s="16"/>
      <c r="AS1745" s="16"/>
      <c r="AT1745" s="16"/>
      <c r="AU1745" s="16"/>
      <c r="AV1745" s="16"/>
      <c r="AW1745" s="16"/>
      <c r="AX1745" s="16"/>
      <c r="AY1745" s="16"/>
      <c r="AZ1745" s="28"/>
      <c r="BA1745" s="28"/>
      <c r="BB1745" s="28"/>
      <c r="BC1745" s="28"/>
      <c r="BD1745" s="28"/>
      <c r="BE1745" s="28"/>
      <c r="BF1745" s="28"/>
      <c r="BG1745" s="28"/>
      <c r="BH1745" s="28"/>
      <c r="BI1745" s="28"/>
      <c r="BJ1745" s="28"/>
      <c r="BK1745" s="28"/>
      <c r="BL1745" s="28"/>
      <c r="BM1745" s="28"/>
    </row>
    <row r="1746" spans="5:65" ht="15"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/>
      <c r="W1746" s="16"/>
      <c r="X1746" s="16"/>
      <c r="Y1746" s="16"/>
      <c r="Z1746" s="16"/>
      <c r="AA1746" s="16"/>
      <c r="AB1746" s="16"/>
      <c r="AC1746" s="16"/>
      <c r="AD1746" s="16"/>
      <c r="AE1746" s="16"/>
      <c r="AF1746" s="16"/>
      <c r="AG1746" s="16"/>
      <c r="AH1746" s="16"/>
      <c r="AI1746" s="16"/>
      <c r="AJ1746" s="16"/>
      <c r="AK1746" s="16"/>
      <c r="AL1746" s="16"/>
      <c r="AM1746" s="16"/>
      <c r="AN1746" s="16"/>
      <c r="AO1746" s="16"/>
      <c r="AP1746" s="16"/>
      <c r="AQ1746" s="16"/>
      <c r="AR1746" s="16"/>
      <c r="AS1746" s="16"/>
      <c r="AT1746" s="16"/>
      <c r="AU1746" s="16"/>
      <c r="AV1746" s="16"/>
      <c r="AW1746" s="16"/>
      <c r="AX1746" s="16"/>
      <c r="AY1746" s="16"/>
      <c r="AZ1746" s="28"/>
      <c r="BA1746" s="28"/>
      <c r="BB1746" s="28"/>
      <c r="BC1746" s="28"/>
      <c r="BD1746" s="28"/>
      <c r="BE1746" s="28"/>
      <c r="BF1746" s="28"/>
      <c r="BG1746" s="28"/>
      <c r="BH1746" s="28"/>
      <c r="BI1746" s="28"/>
      <c r="BJ1746" s="28"/>
      <c r="BK1746" s="28"/>
      <c r="BL1746" s="28"/>
      <c r="BM1746" s="28"/>
    </row>
    <row r="1747" spans="5:65" ht="15"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  <c r="V1747" s="16"/>
      <c r="W1747" s="16"/>
      <c r="X1747" s="16"/>
      <c r="Y1747" s="16"/>
      <c r="Z1747" s="16"/>
      <c r="AA1747" s="16"/>
      <c r="AB1747" s="16"/>
      <c r="AC1747" s="16"/>
      <c r="AD1747" s="16"/>
      <c r="AE1747" s="16"/>
      <c r="AF1747" s="16"/>
      <c r="AG1747" s="16"/>
      <c r="AH1747" s="16"/>
      <c r="AI1747" s="16"/>
      <c r="AJ1747" s="16"/>
      <c r="AK1747" s="16"/>
      <c r="AL1747" s="16"/>
      <c r="AM1747" s="16"/>
      <c r="AN1747" s="16"/>
      <c r="AO1747" s="16"/>
      <c r="AP1747" s="16"/>
      <c r="AQ1747" s="16"/>
      <c r="AR1747" s="16"/>
      <c r="AS1747" s="16"/>
      <c r="AT1747" s="16"/>
      <c r="AU1747" s="16"/>
      <c r="AV1747" s="16"/>
      <c r="AW1747" s="16"/>
      <c r="AX1747" s="16"/>
      <c r="AY1747" s="16"/>
      <c r="AZ1747" s="28"/>
      <c r="BA1747" s="28"/>
      <c r="BB1747" s="28"/>
      <c r="BC1747" s="28"/>
      <c r="BD1747" s="28"/>
      <c r="BE1747" s="28"/>
      <c r="BF1747" s="28"/>
      <c r="BG1747" s="28"/>
      <c r="BH1747" s="28"/>
      <c r="BI1747" s="28"/>
      <c r="BJ1747" s="28"/>
      <c r="BK1747" s="28"/>
      <c r="BL1747" s="28"/>
      <c r="BM1747" s="28"/>
    </row>
    <row r="1748" spans="5:65" ht="15"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  <c r="W1748" s="16"/>
      <c r="X1748" s="16"/>
      <c r="Y1748" s="16"/>
      <c r="Z1748" s="16"/>
      <c r="AA1748" s="16"/>
      <c r="AB1748" s="16"/>
      <c r="AC1748" s="16"/>
      <c r="AD1748" s="16"/>
      <c r="AE1748" s="16"/>
      <c r="AF1748" s="16"/>
      <c r="AG1748" s="16"/>
      <c r="AH1748" s="16"/>
      <c r="AI1748" s="16"/>
      <c r="AJ1748" s="16"/>
      <c r="AK1748" s="16"/>
      <c r="AL1748" s="16"/>
      <c r="AM1748" s="16"/>
      <c r="AN1748" s="16"/>
      <c r="AO1748" s="16"/>
      <c r="AP1748" s="16"/>
      <c r="AQ1748" s="16"/>
      <c r="AR1748" s="16"/>
      <c r="AS1748" s="16"/>
      <c r="AT1748" s="16"/>
      <c r="AU1748" s="16"/>
      <c r="AV1748" s="16"/>
      <c r="AW1748" s="16"/>
      <c r="AX1748" s="16"/>
      <c r="AY1748" s="16"/>
      <c r="AZ1748" s="28"/>
      <c r="BA1748" s="28"/>
      <c r="BB1748" s="28"/>
      <c r="BC1748" s="28"/>
      <c r="BD1748" s="28"/>
      <c r="BE1748" s="28"/>
      <c r="BF1748" s="28"/>
      <c r="BG1748" s="28"/>
      <c r="BH1748" s="28"/>
      <c r="BI1748" s="28"/>
      <c r="BJ1748" s="28"/>
      <c r="BK1748" s="28"/>
      <c r="BL1748" s="28"/>
      <c r="BM1748" s="28"/>
    </row>
    <row r="1749" spans="5:65" ht="15"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  <c r="W1749" s="16"/>
      <c r="X1749" s="16"/>
      <c r="Y1749" s="16"/>
      <c r="Z1749" s="16"/>
      <c r="AA1749" s="16"/>
      <c r="AB1749" s="16"/>
      <c r="AC1749" s="16"/>
      <c r="AD1749" s="16"/>
      <c r="AE1749" s="16"/>
      <c r="AF1749" s="16"/>
      <c r="AG1749" s="16"/>
      <c r="AH1749" s="16"/>
      <c r="AI1749" s="16"/>
      <c r="AJ1749" s="16"/>
      <c r="AK1749" s="16"/>
      <c r="AL1749" s="16"/>
      <c r="AM1749" s="16"/>
      <c r="AN1749" s="16"/>
      <c r="AO1749" s="16"/>
      <c r="AP1749" s="16"/>
      <c r="AQ1749" s="16"/>
      <c r="AR1749" s="16"/>
      <c r="AS1749" s="16"/>
      <c r="AT1749" s="16"/>
      <c r="AU1749" s="16"/>
      <c r="AV1749" s="16"/>
      <c r="AW1749" s="16"/>
      <c r="AX1749" s="16"/>
      <c r="AY1749" s="16"/>
      <c r="AZ1749" s="28"/>
      <c r="BA1749" s="28"/>
      <c r="BB1749" s="28"/>
      <c r="BC1749" s="28"/>
      <c r="BD1749" s="28"/>
      <c r="BE1749" s="28"/>
      <c r="BF1749" s="28"/>
      <c r="BG1749" s="28"/>
      <c r="BH1749" s="28"/>
      <c r="BI1749" s="28"/>
      <c r="BJ1749" s="28"/>
      <c r="BK1749" s="28"/>
      <c r="BL1749" s="28"/>
      <c r="BM1749" s="28"/>
    </row>
    <row r="1750" spans="5:65" ht="15"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  <c r="V1750" s="16"/>
      <c r="W1750" s="16"/>
      <c r="X1750" s="16"/>
      <c r="Y1750" s="16"/>
      <c r="Z1750" s="16"/>
      <c r="AA1750" s="16"/>
      <c r="AB1750" s="16"/>
      <c r="AC1750" s="16"/>
      <c r="AD1750" s="16"/>
      <c r="AE1750" s="16"/>
      <c r="AF1750" s="16"/>
      <c r="AG1750" s="16"/>
      <c r="AH1750" s="16"/>
      <c r="AI1750" s="16"/>
      <c r="AJ1750" s="16"/>
      <c r="AK1750" s="16"/>
      <c r="AL1750" s="16"/>
      <c r="AM1750" s="16"/>
      <c r="AN1750" s="16"/>
      <c r="AO1750" s="16"/>
      <c r="AP1750" s="16"/>
      <c r="AQ1750" s="16"/>
      <c r="AR1750" s="16"/>
      <c r="AS1750" s="16"/>
      <c r="AT1750" s="16"/>
      <c r="AU1750" s="16"/>
      <c r="AV1750" s="16"/>
      <c r="AW1750" s="16"/>
      <c r="AX1750" s="16"/>
      <c r="AY1750" s="16"/>
      <c r="AZ1750" s="28"/>
      <c r="BA1750" s="28"/>
      <c r="BB1750" s="28"/>
      <c r="BC1750" s="28"/>
      <c r="BD1750" s="28"/>
      <c r="BE1750" s="28"/>
      <c r="BF1750" s="28"/>
      <c r="BG1750" s="28"/>
      <c r="BH1750" s="28"/>
      <c r="BI1750" s="28"/>
      <c r="BJ1750" s="28"/>
      <c r="BK1750" s="28"/>
      <c r="BL1750" s="28"/>
      <c r="BM1750" s="28"/>
    </row>
    <row r="1751" spans="5:65" ht="15"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  <c r="W1751" s="16"/>
      <c r="X1751" s="16"/>
      <c r="Y1751" s="16"/>
      <c r="Z1751" s="16"/>
      <c r="AA1751" s="16"/>
      <c r="AB1751" s="16"/>
      <c r="AC1751" s="16"/>
      <c r="AD1751" s="16"/>
      <c r="AE1751" s="16"/>
      <c r="AF1751" s="16"/>
      <c r="AG1751" s="16"/>
      <c r="AH1751" s="16"/>
      <c r="AI1751" s="16"/>
      <c r="AJ1751" s="16"/>
      <c r="AK1751" s="16"/>
      <c r="AL1751" s="16"/>
      <c r="AM1751" s="16"/>
      <c r="AN1751" s="16"/>
      <c r="AO1751" s="16"/>
      <c r="AP1751" s="16"/>
      <c r="AQ1751" s="16"/>
      <c r="AR1751" s="16"/>
      <c r="AS1751" s="16"/>
      <c r="AT1751" s="16"/>
      <c r="AU1751" s="16"/>
      <c r="AV1751" s="16"/>
      <c r="AW1751" s="16"/>
      <c r="AX1751" s="16"/>
      <c r="AY1751" s="16"/>
      <c r="AZ1751" s="28"/>
      <c r="BA1751" s="28"/>
      <c r="BB1751" s="28"/>
      <c r="BC1751" s="28"/>
      <c r="BD1751" s="28"/>
      <c r="BE1751" s="28"/>
      <c r="BF1751" s="28"/>
      <c r="BG1751" s="28"/>
      <c r="BH1751" s="28"/>
      <c r="BI1751" s="28"/>
      <c r="BJ1751" s="28"/>
      <c r="BK1751" s="28"/>
      <c r="BL1751" s="28"/>
      <c r="BM1751" s="28"/>
    </row>
    <row r="1752" spans="5:65" ht="15"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  <c r="W1752" s="16"/>
      <c r="X1752" s="16"/>
      <c r="Y1752" s="16"/>
      <c r="Z1752" s="16"/>
      <c r="AA1752" s="16"/>
      <c r="AB1752" s="16"/>
      <c r="AC1752" s="16"/>
      <c r="AD1752" s="16"/>
      <c r="AE1752" s="16"/>
      <c r="AF1752" s="16"/>
      <c r="AG1752" s="16"/>
      <c r="AH1752" s="16"/>
      <c r="AI1752" s="16"/>
      <c r="AJ1752" s="16"/>
      <c r="AK1752" s="16"/>
      <c r="AL1752" s="16"/>
      <c r="AM1752" s="16"/>
      <c r="AN1752" s="16"/>
      <c r="AO1752" s="16"/>
      <c r="AP1752" s="16"/>
      <c r="AQ1752" s="16"/>
      <c r="AR1752" s="16"/>
      <c r="AS1752" s="16"/>
      <c r="AT1752" s="16"/>
      <c r="AU1752" s="16"/>
      <c r="AV1752" s="16"/>
      <c r="AW1752" s="16"/>
      <c r="AX1752" s="16"/>
      <c r="AY1752" s="16"/>
      <c r="AZ1752" s="28"/>
      <c r="BA1752" s="28"/>
      <c r="BB1752" s="28"/>
      <c r="BC1752" s="28"/>
      <c r="BD1752" s="28"/>
      <c r="BE1752" s="28"/>
      <c r="BF1752" s="28"/>
      <c r="BG1752" s="28"/>
      <c r="BH1752" s="28"/>
      <c r="BI1752" s="28"/>
      <c r="BJ1752" s="28"/>
      <c r="BK1752" s="28"/>
      <c r="BL1752" s="28"/>
      <c r="BM1752" s="28"/>
    </row>
    <row r="1753" spans="5:65" ht="15"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  <c r="W1753" s="16"/>
      <c r="X1753" s="16"/>
      <c r="Y1753" s="16"/>
      <c r="Z1753" s="16"/>
      <c r="AA1753" s="16"/>
      <c r="AB1753" s="16"/>
      <c r="AC1753" s="16"/>
      <c r="AD1753" s="16"/>
      <c r="AE1753" s="16"/>
      <c r="AF1753" s="16"/>
      <c r="AG1753" s="16"/>
      <c r="AH1753" s="16"/>
      <c r="AI1753" s="16"/>
      <c r="AJ1753" s="16"/>
      <c r="AK1753" s="16"/>
      <c r="AL1753" s="16"/>
      <c r="AM1753" s="16"/>
      <c r="AN1753" s="16"/>
      <c r="AO1753" s="16"/>
      <c r="AP1753" s="16"/>
      <c r="AQ1753" s="16"/>
      <c r="AR1753" s="16"/>
      <c r="AS1753" s="16"/>
      <c r="AT1753" s="16"/>
      <c r="AU1753" s="16"/>
      <c r="AV1753" s="16"/>
      <c r="AW1753" s="16"/>
      <c r="AX1753" s="16"/>
      <c r="AY1753" s="16"/>
      <c r="AZ1753" s="28"/>
      <c r="BA1753" s="28"/>
      <c r="BB1753" s="28"/>
      <c r="BC1753" s="28"/>
      <c r="BD1753" s="28"/>
      <c r="BE1753" s="28"/>
      <c r="BF1753" s="28"/>
      <c r="BG1753" s="28"/>
      <c r="BH1753" s="28"/>
      <c r="BI1753" s="28"/>
      <c r="BJ1753" s="28"/>
      <c r="BK1753" s="28"/>
      <c r="BL1753" s="28"/>
      <c r="BM1753" s="28"/>
    </row>
    <row r="1754" spans="5:65" ht="15"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  <c r="V1754" s="16"/>
      <c r="W1754" s="16"/>
      <c r="X1754" s="16"/>
      <c r="Y1754" s="16"/>
      <c r="Z1754" s="16"/>
      <c r="AA1754" s="16"/>
      <c r="AB1754" s="16"/>
      <c r="AC1754" s="16"/>
      <c r="AD1754" s="16"/>
      <c r="AE1754" s="16"/>
      <c r="AF1754" s="16"/>
      <c r="AG1754" s="16"/>
      <c r="AH1754" s="16"/>
      <c r="AI1754" s="16"/>
      <c r="AJ1754" s="16"/>
      <c r="AK1754" s="16"/>
      <c r="AL1754" s="16"/>
      <c r="AM1754" s="16"/>
      <c r="AN1754" s="16"/>
      <c r="AO1754" s="16"/>
      <c r="AP1754" s="16"/>
      <c r="AQ1754" s="16"/>
      <c r="AR1754" s="16"/>
      <c r="AS1754" s="16"/>
      <c r="AT1754" s="16"/>
      <c r="AU1754" s="16"/>
      <c r="AV1754" s="16"/>
      <c r="AW1754" s="16"/>
      <c r="AX1754" s="16"/>
      <c r="AY1754" s="16"/>
      <c r="AZ1754" s="28"/>
      <c r="BA1754" s="28"/>
      <c r="BB1754" s="28"/>
      <c r="BC1754" s="28"/>
      <c r="BD1754" s="28"/>
      <c r="BE1754" s="28"/>
      <c r="BF1754" s="28"/>
      <c r="BG1754" s="28"/>
      <c r="BH1754" s="28"/>
      <c r="BI1754" s="28"/>
      <c r="BJ1754" s="28"/>
      <c r="BK1754" s="28"/>
      <c r="BL1754" s="28"/>
      <c r="BM1754" s="28"/>
    </row>
    <row r="1755" spans="5:65" ht="15"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  <c r="V1755" s="16"/>
      <c r="W1755" s="16"/>
      <c r="X1755" s="16"/>
      <c r="Y1755" s="16"/>
      <c r="Z1755" s="16"/>
      <c r="AA1755" s="16"/>
      <c r="AB1755" s="16"/>
      <c r="AC1755" s="16"/>
      <c r="AD1755" s="16"/>
      <c r="AE1755" s="16"/>
      <c r="AF1755" s="16"/>
      <c r="AG1755" s="16"/>
      <c r="AH1755" s="16"/>
      <c r="AI1755" s="16"/>
      <c r="AJ1755" s="16"/>
      <c r="AK1755" s="16"/>
      <c r="AL1755" s="16"/>
      <c r="AM1755" s="16"/>
      <c r="AN1755" s="16"/>
      <c r="AO1755" s="16"/>
      <c r="AP1755" s="16"/>
      <c r="AQ1755" s="16"/>
      <c r="AR1755" s="16"/>
      <c r="AS1755" s="16"/>
      <c r="AT1755" s="16"/>
      <c r="AU1755" s="16"/>
      <c r="AV1755" s="16"/>
      <c r="AW1755" s="16"/>
      <c r="AX1755" s="16"/>
      <c r="AY1755" s="16"/>
      <c r="AZ1755" s="28"/>
      <c r="BA1755" s="28"/>
      <c r="BB1755" s="28"/>
      <c r="BC1755" s="28"/>
      <c r="BD1755" s="28"/>
      <c r="BE1755" s="28"/>
      <c r="BF1755" s="28"/>
      <c r="BG1755" s="28"/>
      <c r="BH1755" s="28"/>
      <c r="BI1755" s="28"/>
      <c r="BJ1755" s="28"/>
      <c r="BK1755" s="28"/>
      <c r="BL1755" s="28"/>
      <c r="BM1755" s="28"/>
    </row>
    <row r="1756" spans="5:65" ht="15"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  <c r="W1756" s="16"/>
      <c r="X1756" s="16"/>
      <c r="Y1756" s="16"/>
      <c r="Z1756" s="16"/>
      <c r="AA1756" s="16"/>
      <c r="AB1756" s="16"/>
      <c r="AC1756" s="16"/>
      <c r="AD1756" s="16"/>
      <c r="AE1756" s="16"/>
      <c r="AF1756" s="16"/>
      <c r="AG1756" s="16"/>
      <c r="AH1756" s="16"/>
      <c r="AI1756" s="16"/>
      <c r="AJ1756" s="16"/>
      <c r="AK1756" s="16"/>
      <c r="AL1756" s="16"/>
      <c r="AM1756" s="16"/>
      <c r="AN1756" s="16"/>
      <c r="AO1756" s="16"/>
      <c r="AP1756" s="16"/>
      <c r="AQ1756" s="16"/>
      <c r="AR1756" s="16"/>
      <c r="AS1756" s="16"/>
      <c r="AT1756" s="16"/>
      <c r="AU1756" s="16"/>
      <c r="AV1756" s="16"/>
      <c r="AW1756" s="16"/>
      <c r="AX1756" s="16"/>
      <c r="AY1756" s="16"/>
      <c r="AZ1756" s="28"/>
      <c r="BA1756" s="28"/>
      <c r="BB1756" s="28"/>
      <c r="BC1756" s="28"/>
      <c r="BD1756" s="28"/>
      <c r="BE1756" s="28"/>
      <c r="BF1756" s="28"/>
      <c r="BG1756" s="28"/>
      <c r="BH1756" s="28"/>
      <c r="BI1756" s="28"/>
      <c r="BJ1756" s="28"/>
      <c r="BK1756" s="28"/>
      <c r="BL1756" s="28"/>
      <c r="BM1756" s="28"/>
    </row>
    <row r="1757" spans="5:65" ht="15"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  <c r="W1757" s="16"/>
      <c r="X1757" s="16"/>
      <c r="Y1757" s="16"/>
      <c r="Z1757" s="16"/>
      <c r="AA1757" s="16"/>
      <c r="AB1757" s="16"/>
      <c r="AC1757" s="16"/>
      <c r="AD1757" s="16"/>
      <c r="AE1757" s="16"/>
      <c r="AF1757" s="16"/>
      <c r="AG1757" s="16"/>
      <c r="AH1757" s="16"/>
      <c r="AI1757" s="16"/>
      <c r="AJ1757" s="16"/>
      <c r="AK1757" s="16"/>
      <c r="AL1757" s="16"/>
      <c r="AM1757" s="16"/>
      <c r="AN1757" s="16"/>
      <c r="AO1757" s="16"/>
      <c r="AP1757" s="16"/>
      <c r="AQ1757" s="16"/>
      <c r="AR1757" s="16"/>
      <c r="AS1757" s="16"/>
      <c r="AT1757" s="16"/>
      <c r="AU1757" s="16"/>
      <c r="AV1757" s="16"/>
      <c r="AW1757" s="16"/>
      <c r="AX1757" s="16"/>
      <c r="AY1757" s="16"/>
      <c r="AZ1757" s="28"/>
      <c r="BA1757" s="28"/>
      <c r="BB1757" s="28"/>
      <c r="BC1757" s="28"/>
      <c r="BD1757" s="28"/>
      <c r="BE1757" s="28"/>
      <c r="BF1757" s="28"/>
      <c r="BG1757" s="28"/>
      <c r="BH1757" s="28"/>
      <c r="BI1757" s="28"/>
      <c r="BJ1757" s="28"/>
      <c r="BK1757" s="28"/>
      <c r="BL1757" s="28"/>
      <c r="BM1757" s="28"/>
    </row>
    <row r="1758" spans="5:65" ht="15"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  <c r="V1758" s="16"/>
      <c r="W1758" s="16"/>
      <c r="X1758" s="16"/>
      <c r="Y1758" s="16"/>
      <c r="Z1758" s="16"/>
      <c r="AA1758" s="16"/>
      <c r="AB1758" s="16"/>
      <c r="AC1758" s="16"/>
      <c r="AD1758" s="16"/>
      <c r="AE1758" s="16"/>
      <c r="AF1758" s="16"/>
      <c r="AG1758" s="16"/>
      <c r="AH1758" s="16"/>
      <c r="AI1758" s="16"/>
      <c r="AJ1758" s="16"/>
      <c r="AK1758" s="16"/>
      <c r="AL1758" s="16"/>
      <c r="AM1758" s="16"/>
      <c r="AN1758" s="16"/>
      <c r="AO1758" s="16"/>
      <c r="AP1758" s="16"/>
      <c r="AQ1758" s="16"/>
      <c r="AR1758" s="16"/>
      <c r="AS1758" s="16"/>
      <c r="AT1758" s="16"/>
      <c r="AU1758" s="16"/>
      <c r="AV1758" s="16"/>
      <c r="AW1758" s="16"/>
      <c r="AX1758" s="16"/>
      <c r="AY1758" s="16"/>
      <c r="AZ1758" s="28"/>
      <c r="BA1758" s="28"/>
      <c r="BB1758" s="28"/>
      <c r="BC1758" s="28"/>
      <c r="BD1758" s="28"/>
      <c r="BE1758" s="28"/>
      <c r="BF1758" s="28"/>
      <c r="BG1758" s="28"/>
      <c r="BH1758" s="28"/>
      <c r="BI1758" s="28"/>
      <c r="BJ1758" s="28"/>
      <c r="BK1758" s="28"/>
      <c r="BL1758" s="28"/>
      <c r="BM1758" s="28"/>
    </row>
    <row r="1759" spans="5:65" ht="15"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  <c r="V1759" s="16"/>
      <c r="W1759" s="16"/>
      <c r="X1759" s="16"/>
      <c r="Y1759" s="16"/>
      <c r="Z1759" s="16"/>
      <c r="AA1759" s="16"/>
      <c r="AB1759" s="16"/>
      <c r="AC1759" s="16"/>
      <c r="AD1759" s="16"/>
      <c r="AE1759" s="16"/>
      <c r="AF1759" s="16"/>
      <c r="AG1759" s="16"/>
      <c r="AH1759" s="16"/>
      <c r="AI1759" s="16"/>
      <c r="AJ1759" s="16"/>
      <c r="AK1759" s="16"/>
      <c r="AL1759" s="16"/>
      <c r="AM1759" s="16"/>
      <c r="AN1759" s="16"/>
      <c r="AO1759" s="16"/>
      <c r="AP1759" s="16"/>
      <c r="AQ1759" s="16"/>
      <c r="AR1759" s="16"/>
      <c r="AS1759" s="16"/>
      <c r="AT1759" s="16"/>
      <c r="AU1759" s="16"/>
      <c r="AV1759" s="16"/>
      <c r="AW1759" s="16"/>
      <c r="AX1759" s="16"/>
      <c r="AY1759" s="16"/>
      <c r="AZ1759" s="28"/>
      <c r="BA1759" s="28"/>
      <c r="BB1759" s="28"/>
      <c r="BC1759" s="28"/>
      <c r="BD1759" s="28"/>
      <c r="BE1759" s="28"/>
      <c r="BF1759" s="28"/>
      <c r="BG1759" s="28"/>
      <c r="BH1759" s="28"/>
      <c r="BI1759" s="28"/>
      <c r="BJ1759" s="28"/>
      <c r="BK1759" s="28"/>
      <c r="BL1759" s="28"/>
      <c r="BM1759" s="28"/>
    </row>
    <row r="1760" spans="5:65" ht="15"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  <c r="W1760" s="16"/>
      <c r="X1760" s="16"/>
      <c r="Y1760" s="16"/>
      <c r="Z1760" s="16"/>
      <c r="AA1760" s="16"/>
      <c r="AB1760" s="16"/>
      <c r="AC1760" s="16"/>
      <c r="AD1760" s="16"/>
      <c r="AE1760" s="16"/>
      <c r="AF1760" s="16"/>
      <c r="AG1760" s="16"/>
      <c r="AH1760" s="16"/>
      <c r="AI1760" s="16"/>
      <c r="AJ1760" s="16"/>
      <c r="AK1760" s="16"/>
      <c r="AL1760" s="16"/>
      <c r="AM1760" s="16"/>
      <c r="AN1760" s="16"/>
      <c r="AO1760" s="16"/>
      <c r="AP1760" s="16"/>
      <c r="AQ1760" s="16"/>
      <c r="AR1760" s="16"/>
      <c r="AS1760" s="16"/>
      <c r="AT1760" s="16"/>
      <c r="AU1760" s="16"/>
      <c r="AV1760" s="16"/>
      <c r="AW1760" s="16"/>
      <c r="AX1760" s="16"/>
      <c r="AY1760" s="16"/>
      <c r="AZ1760" s="28"/>
      <c r="BA1760" s="28"/>
      <c r="BB1760" s="28"/>
      <c r="BC1760" s="28"/>
      <c r="BD1760" s="28"/>
      <c r="BE1760" s="28"/>
      <c r="BF1760" s="28"/>
      <c r="BG1760" s="28"/>
      <c r="BH1760" s="28"/>
      <c r="BI1760" s="28"/>
      <c r="BJ1760" s="28"/>
      <c r="BK1760" s="28"/>
      <c r="BL1760" s="28"/>
      <c r="BM1760" s="28"/>
    </row>
    <row r="1761" spans="5:65" ht="15"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/>
      <c r="W1761" s="16"/>
      <c r="X1761" s="16"/>
      <c r="Y1761" s="16"/>
      <c r="Z1761" s="16"/>
      <c r="AA1761" s="16"/>
      <c r="AB1761" s="16"/>
      <c r="AC1761" s="16"/>
      <c r="AD1761" s="16"/>
      <c r="AE1761" s="16"/>
      <c r="AF1761" s="16"/>
      <c r="AG1761" s="16"/>
      <c r="AH1761" s="16"/>
      <c r="AI1761" s="16"/>
      <c r="AJ1761" s="16"/>
      <c r="AK1761" s="16"/>
      <c r="AL1761" s="16"/>
      <c r="AM1761" s="16"/>
      <c r="AN1761" s="16"/>
      <c r="AO1761" s="16"/>
      <c r="AP1761" s="16"/>
      <c r="AQ1761" s="16"/>
      <c r="AR1761" s="16"/>
      <c r="AS1761" s="16"/>
      <c r="AT1761" s="16"/>
      <c r="AU1761" s="16"/>
      <c r="AV1761" s="16"/>
      <c r="AW1761" s="16"/>
      <c r="AX1761" s="16"/>
      <c r="AY1761" s="16"/>
      <c r="AZ1761" s="28"/>
      <c r="BA1761" s="28"/>
      <c r="BB1761" s="28"/>
      <c r="BC1761" s="28"/>
      <c r="BD1761" s="28"/>
      <c r="BE1761" s="28"/>
      <c r="BF1761" s="28"/>
      <c r="BG1761" s="28"/>
      <c r="BH1761" s="28"/>
      <c r="BI1761" s="28"/>
      <c r="BJ1761" s="28"/>
      <c r="BK1761" s="28"/>
      <c r="BL1761" s="28"/>
      <c r="BM1761" s="28"/>
    </row>
    <row r="1762" spans="5:65" ht="15"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/>
      <c r="W1762" s="16"/>
      <c r="X1762" s="16"/>
      <c r="Y1762" s="16"/>
      <c r="Z1762" s="16"/>
      <c r="AA1762" s="16"/>
      <c r="AB1762" s="16"/>
      <c r="AC1762" s="16"/>
      <c r="AD1762" s="16"/>
      <c r="AE1762" s="16"/>
      <c r="AF1762" s="16"/>
      <c r="AG1762" s="16"/>
      <c r="AH1762" s="16"/>
      <c r="AI1762" s="16"/>
      <c r="AJ1762" s="16"/>
      <c r="AK1762" s="16"/>
      <c r="AL1762" s="16"/>
      <c r="AM1762" s="16"/>
      <c r="AN1762" s="16"/>
      <c r="AO1762" s="16"/>
      <c r="AP1762" s="16"/>
      <c r="AQ1762" s="16"/>
      <c r="AR1762" s="16"/>
      <c r="AS1762" s="16"/>
      <c r="AT1762" s="16"/>
      <c r="AU1762" s="16"/>
      <c r="AV1762" s="16"/>
      <c r="AW1762" s="16"/>
      <c r="AX1762" s="16"/>
      <c r="AY1762" s="16"/>
      <c r="AZ1762" s="28"/>
      <c r="BA1762" s="28"/>
      <c r="BB1762" s="28"/>
      <c r="BC1762" s="28"/>
      <c r="BD1762" s="28"/>
      <c r="BE1762" s="28"/>
      <c r="BF1762" s="28"/>
      <c r="BG1762" s="28"/>
      <c r="BH1762" s="28"/>
      <c r="BI1762" s="28"/>
      <c r="BJ1762" s="28"/>
      <c r="BK1762" s="28"/>
      <c r="BL1762" s="28"/>
      <c r="BM1762" s="28"/>
    </row>
    <row r="1763" spans="5:65" ht="15"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/>
      <c r="W1763" s="16"/>
      <c r="X1763" s="16"/>
      <c r="Y1763" s="16"/>
      <c r="Z1763" s="16"/>
      <c r="AA1763" s="16"/>
      <c r="AB1763" s="16"/>
      <c r="AC1763" s="16"/>
      <c r="AD1763" s="16"/>
      <c r="AE1763" s="16"/>
      <c r="AF1763" s="16"/>
      <c r="AG1763" s="16"/>
      <c r="AH1763" s="16"/>
      <c r="AI1763" s="16"/>
      <c r="AJ1763" s="16"/>
      <c r="AK1763" s="16"/>
      <c r="AL1763" s="16"/>
      <c r="AM1763" s="16"/>
      <c r="AN1763" s="16"/>
      <c r="AO1763" s="16"/>
      <c r="AP1763" s="16"/>
      <c r="AQ1763" s="16"/>
      <c r="AR1763" s="16"/>
      <c r="AS1763" s="16"/>
      <c r="AT1763" s="16"/>
      <c r="AU1763" s="16"/>
      <c r="AV1763" s="16"/>
      <c r="AW1763" s="16"/>
      <c r="AX1763" s="16"/>
      <c r="AY1763" s="16"/>
      <c r="AZ1763" s="28"/>
      <c r="BA1763" s="28"/>
      <c r="BB1763" s="28"/>
      <c r="BC1763" s="28"/>
      <c r="BD1763" s="28"/>
      <c r="BE1763" s="28"/>
      <c r="BF1763" s="28"/>
      <c r="BG1763" s="28"/>
      <c r="BH1763" s="28"/>
      <c r="BI1763" s="28"/>
      <c r="BJ1763" s="28"/>
      <c r="BK1763" s="28"/>
      <c r="BL1763" s="28"/>
      <c r="BM1763" s="28"/>
    </row>
    <row r="1764" spans="5:65" ht="15"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  <c r="W1764" s="16"/>
      <c r="X1764" s="16"/>
      <c r="Y1764" s="16"/>
      <c r="Z1764" s="16"/>
      <c r="AA1764" s="16"/>
      <c r="AB1764" s="16"/>
      <c r="AC1764" s="16"/>
      <c r="AD1764" s="16"/>
      <c r="AE1764" s="16"/>
      <c r="AF1764" s="16"/>
      <c r="AG1764" s="16"/>
      <c r="AH1764" s="16"/>
      <c r="AI1764" s="16"/>
      <c r="AJ1764" s="16"/>
      <c r="AK1764" s="16"/>
      <c r="AL1764" s="16"/>
      <c r="AM1764" s="16"/>
      <c r="AN1764" s="16"/>
      <c r="AO1764" s="16"/>
      <c r="AP1764" s="16"/>
      <c r="AQ1764" s="16"/>
      <c r="AR1764" s="16"/>
      <c r="AS1764" s="16"/>
      <c r="AT1764" s="16"/>
      <c r="AU1764" s="16"/>
      <c r="AV1764" s="16"/>
      <c r="AW1764" s="16"/>
      <c r="AX1764" s="16"/>
      <c r="AY1764" s="16"/>
      <c r="AZ1764" s="28"/>
      <c r="BA1764" s="28"/>
      <c r="BB1764" s="28"/>
      <c r="BC1764" s="28"/>
      <c r="BD1764" s="28"/>
      <c r="BE1764" s="28"/>
      <c r="BF1764" s="28"/>
      <c r="BG1764" s="28"/>
      <c r="BH1764" s="28"/>
      <c r="BI1764" s="28"/>
      <c r="BJ1764" s="28"/>
      <c r="BK1764" s="28"/>
      <c r="BL1764" s="28"/>
      <c r="BM1764" s="28"/>
    </row>
    <row r="1765" spans="5:65" ht="15"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/>
      <c r="W1765" s="16"/>
      <c r="X1765" s="16"/>
      <c r="Y1765" s="16"/>
      <c r="Z1765" s="16"/>
      <c r="AA1765" s="16"/>
      <c r="AB1765" s="16"/>
      <c r="AC1765" s="16"/>
      <c r="AD1765" s="16"/>
      <c r="AE1765" s="16"/>
      <c r="AF1765" s="16"/>
      <c r="AG1765" s="16"/>
      <c r="AH1765" s="16"/>
      <c r="AI1765" s="16"/>
      <c r="AJ1765" s="16"/>
      <c r="AK1765" s="16"/>
      <c r="AL1765" s="16"/>
      <c r="AM1765" s="16"/>
      <c r="AN1765" s="16"/>
      <c r="AO1765" s="16"/>
      <c r="AP1765" s="16"/>
      <c r="AQ1765" s="16"/>
      <c r="AR1765" s="16"/>
      <c r="AS1765" s="16"/>
      <c r="AT1765" s="16"/>
      <c r="AU1765" s="16"/>
      <c r="AV1765" s="16"/>
      <c r="AW1765" s="16"/>
      <c r="AX1765" s="16"/>
      <c r="AY1765" s="16"/>
      <c r="AZ1765" s="28"/>
      <c r="BA1765" s="28"/>
      <c r="BB1765" s="28"/>
      <c r="BC1765" s="28"/>
      <c r="BD1765" s="28"/>
      <c r="BE1765" s="28"/>
      <c r="BF1765" s="28"/>
      <c r="BG1765" s="28"/>
      <c r="BH1765" s="28"/>
      <c r="BI1765" s="28"/>
      <c r="BJ1765" s="28"/>
      <c r="BK1765" s="28"/>
      <c r="BL1765" s="28"/>
      <c r="BM1765" s="28"/>
    </row>
    <row r="1766" spans="5:65" ht="15"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  <c r="W1766" s="16"/>
      <c r="X1766" s="16"/>
      <c r="Y1766" s="16"/>
      <c r="Z1766" s="16"/>
      <c r="AA1766" s="16"/>
      <c r="AB1766" s="16"/>
      <c r="AC1766" s="16"/>
      <c r="AD1766" s="16"/>
      <c r="AE1766" s="16"/>
      <c r="AF1766" s="16"/>
      <c r="AG1766" s="16"/>
      <c r="AH1766" s="16"/>
      <c r="AI1766" s="16"/>
      <c r="AJ1766" s="16"/>
      <c r="AK1766" s="16"/>
      <c r="AL1766" s="16"/>
      <c r="AM1766" s="16"/>
      <c r="AN1766" s="16"/>
      <c r="AO1766" s="16"/>
      <c r="AP1766" s="16"/>
      <c r="AQ1766" s="16"/>
      <c r="AR1766" s="16"/>
      <c r="AS1766" s="16"/>
      <c r="AT1766" s="16"/>
      <c r="AU1766" s="16"/>
      <c r="AV1766" s="16"/>
      <c r="AW1766" s="16"/>
      <c r="AX1766" s="16"/>
      <c r="AY1766" s="16"/>
      <c r="AZ1766" s="28"/>
      <c r="BA1766" s="28"/>
      <c r="BB1766" s="28"/>
      <c r="BC1766" s="28"/>
      <c r="BD1766" s="28"/>
      <c r="BE1766" s="28"/>
      <c r="BF1766" s="28"/>
      <c r="BG1766" s="28"/>
      <c r="BH1766" s="28"/>
      <c r="BI1766" s="28"/>
      <c r="BJ1766" s="28"/>
      <c r="BK1766" s="28"/>
      <c r="BL1766" s="28"/>
      <c r="BM1766" s="28"/>
    </row>
    <row r="1767" spans="5:65" ht="15"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  <c r="V1767" s="16"/>
      <c r="W1767" s="16"/>
      <c r="X1767" s="16"/>
      <c r="Y1767" s="16"/>
      <c r="Z1767" s="16"/>
      <c r="AA1767" s="16"/>
      <c r="AB1767" s="16"/>
      <c r="AC1767" s="16"/>
      <c r="AD1767" s="16"/>
      <c r="AE1767" s="16"/>
      <c r="AF1767" s="16"/>
      <c r="AG1767" s="16"/>
      <c r="AH1767" s="16"/>
      <c r="AI1767" s="16"/>
      <c r="AJ1767" s="16"/>
      <c r="AK1767" s="16"/>
      <c r="AL1767" s="16"/>
      <c r="AM1767" s="16"/>
      <c r="AN1767" s="16"/>
      <c r="AO1767" s="16"/>
      <c r="AP1767" s="16"/>
      <c r="AQ1767" s="16"/>
      <c r="AR1767" s="16"/>
      <c r="AS1767" s="16"/>
      <c r="AT1767" s="16"/>
      <c r="AU1767" s="16"/>
      <c r="AV1767" s="16"/>
      <c r="AW1767" s="16"/>
      <c r="AX1767" s="16"/>
      <c r="AY1767" s="16"/>
      <c r="AZ1767" s="28"/>
      <c r="BA1767" s="28"/>
      <c r="BB1767" s="28"/>
      <c r="BC1767" s="28"/>
      <c r="BD1767" s="28"/>
      <c r="BE1767" s="28"/>
      <c r="BF1767" s="28"/>
      <c r="BG1767" s="28"/>
      <c r="BH1767" s="28"/>
      <c r="BI1767" s="28"/>
      <c r="BJ1767" s="28"/>
      <c r="BK1767" s="28"/>
      <c r="BL1767" s="28"/>
      <c r="BM1767" s="28"/>
    </row>
    <row r="1768" spans="5:65" ht="15"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  <c r="W1768" s="16"/>
      <c r="X1768" s="16"/>
      <c r="Y1768" s="16"/>
      <c r="Z1768" s="16"/>
      <c r="AA1768" s="16"/>
      <c r="AB1768" s="16"/>
      <c r="AC1768" s="16"/>
      <c r="AD1768" s="16"/>
      <c r="AE1768" s="16"/>
      <c r="AF1768" s="16"/>
      <c r="AG1768" s="16"/>
      <c r="AH1768" s="16"/>
      <c r="AI1768" s="16"/>
      <c r="AJ1768" s="16"/>
      <c r="AK1768" s="16"/>
      <c r="AL1768" s="16"/>
      <c r="AM1768" s="16"/>
      <c r="AN1768" s="16"/>
      <c r="AO1768" s="16"/>
      <c r="AP1768" s="16"/>
      <c r="AQ1768" s="16"/>
      <c r="AR1768" s="16"/>
      <c r="AS1768" s="16"/>
      <c r="AT1768" s="16"/>
      <c r="AU1768" s="16"/>
      <c r="AV1768" s="16"/>
      <c r="AW1768" s="16"/>
      <c r="AX1768" s="16"/>
      <c r="AY1768" s="16"/>
      <c r="AZ1768" s="28"/>
      <c r="BA1768" s="28"/>
      <c r="BB1768" s="28"/>
      <c r="BC1768" s="28"/>
      <c r="BD1768" s="28"/>
      <c r="BE1768" s="28"/>
      <c r="BF1768" s="28"/>
      <c r="BG1768" s="28"/>
      <c r="BH1768" s="28"/>
      <c r="BI1768" s="28"/>
      <c r="BJ1768" s="28"/>
      <c r="BK1768" s="28"/>
      <c r="BL1768" s="28"/>
      <c r="BM1768" s="28"/>
    </row>
    <row r="1769" spans="5:65" ht="15"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  <c r="W1769" s="16"/>
      <c r="X1769" s="16"/>
      <c r="Y1769" s="16"/>
      <c r="Z1769" s="16"/>
      <c r="AA1769" s="16"/>
      <c r="AB1769" s="16"/>
      <c r="AC1769" s="16"/>
      <c r="AD1769" s="16"/>
      <c r="AE1769" s="16"/>
      <c r="AF1769" s="16"/>
      <c r="AG1769" s="16"/>
      <c r="AH1769" s="16"/>
      <c r="AI1769" s="16"/>
      <c r="AJ1769" s="16"/>
      <c r="AK1769" s="16"/>
      <c r="AL1769" s="16"/>
      <c r="AM1769" s="16"/>
      <c r="AN1769" s="16"/>
      <c r="AO1769" s="16"/>
      <c r="AP1769" s="16"/>
      <c r="AQ1769" s="16"/>
      <c r="AR1769" s="16"/>
      <c r="AS1769" s="16"/>
      <c r="AT1769" s="16"/>
      <c r="AU1769" s="16"/>
      <c r="AV1769" s="16"/>
      <c r="AW1769" s="16"/>
      <c r="AX1769" s="16"/>
      <c r="AY1769" s="16"/>
      <c r="AZ1769" s="28"/>
      <c r="BA1769" s="28"/>
      <c r="BB1769" s="28"/>
      <c r="BC1769" s="28"/>
      <c r="BD1769" s="28"/>
      <c r="BE1769" s="28"/>
      <c r="BF1769" s="28"/>
      <c r="BG1769" s="28"/>
      <c r="BH1769" s="28"/>
      <c r="BI1769" s="28"/>
      <c r="BJ1769" s="28"/>
      <c r="BK1769" s="28"/>
      <c r="BL1769" s="28"/>
      <c r="BM1769" s="28"/>
    </row>
    <row r="1770" spans="5:65" ht="15"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  <c r="V1770" s="16"/>
      <c r="W1770" s="16"/>
      <c r="X1770" s="16"/>
      <c r="Y1770" s="16"/>
      <c r="Z1770" s="16"/>
      <c r="AA1770" s="16"/>
      <c r="AB1770" s="16"/>
      <c r="AC1770" s="16"/>
      <c r="AD1770" s="16"/>
      <c r="AE1770" s="16"/>
      <c r="AF1770" s="16"/>
      <c r="AG1770" s="16"/>
      <c r="AH1770" s="16"/>
      <c r="AI1770" s="16"/>
      <c r="AJ1770" s="16"/>
      <c r="AK1770" s="16"/>
      <c r="AL1770" s="16"/>
      <c r="AM1770" s="16"/>
      <c r="AN1770" s="16"/>
      <c r="AO1770" s="16"/>
      <c r="AP1770" s="16"/>
      <c r="AQ1770" s="16"/>
      <c r="AR1770" s="16"/>
      <c r="AS1770" s="16"/>
      <c r="AT1770" s="16"/>
      <c r="AU1770" s="16"/>
      <c r="AV1770" s="16"/>
      <c r="AW1770" s="16"/>
      <c r="AX1770" s="16"/>
      <c r="AY1770" s="16"/>
      <c r="AZ1770" s="28"/>
      <c r="BA1770" s="28"/>
      <c r="BB1770" s="28"/>
      <c r="BC1770" s="28"/>
      <c r="BD1770" s="28"/>
      <c r="BE1770" s="28"/>
      <c r="BF1770" s="28"/>
      <c r="BG1770" s="28"/>
      <c r="BH1770" s="28"/>
      <c r="BI1770" s="28"/>
      <c r="BJ1770" s="28"/>
      <c r="BK1770" s="28"/>
      <c r="BL1770" s="28"/>
      <c r="BM1770" s="28"/>
    </row>
    <row r="1771" spans="5:65" ht="15"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  <c r="V1771" s="16"/>
      <c r="W1771" s="16"/>
      <c r="X1771" s="16"/>
      <c r="Y1771" s="16"/>
      <c r="Z1771" s="16"/>
      <c r="AA1771" s="16"/>
      <c r="AB1771" s="16"/>
      <c r="AC1771" s="16"/>
      <c r="AD1771" s="16"/>
      <c r="AE1771" s="16"/>
      <c r="AF1771" s="16"/>
      <c r="AG1771" s="16"/>
      <c r="AH1771" s="16"/>
      <c r="AI1771" s="16"/>
      <c r="AJ1771" s="16"/>
      <c r="AK1771" s="16"/>
      <c r="AL1771" s="16"/>
      <c r="AM1771" s="16"/>
      <c r="AN1771" s="16"/>
      <c r="AO1771" s="16"/>
      <c r="AP1771" s="16"/>
      <c r="AQ1771" s="16"/>
      <c r="AR1771" s="16"/>
      <c r="AS1771" s="16"/>
      <c r="AT1771" s="16"/>
      <c r="AU1771" s="16"/>
      <c r="AV1771" s="16"/>
      <c r="AW1771" s="16"/>
      <c r="AX1771" s="16"/>
      <c r="AY1771" s="16"/>
      <c r="AZ1771" s="28"/>
      <c r="BA1771" s="28"/>
      <c r="BB1771" s="28"/>
      <c r="BC1771" s="28"/>
      <c r="BD1771" s="28"/>
      <c r="BE1771" s="28"/>
      <c r="BF1771" s="28"/>
      <c r="BG1771" s="28"/>
      <c r="BH1771" s="28"/>
      <c r="BI1771" s="28"/>
      <c r="BJ1771" s="28"/>
      <c r="BK1771" s="28"/>
      <c r="BL1771" s="28"/>
      <c r="BM1771" s="28"/>
    </row>
    <row r="1772" spans="5:65" ht="15"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/>
      <c r="X1772" s="16"/>
      <c r="Y1772" s="16"/>
      <c r="Z1772" s="16"/>
      <c r="AA1772" s="16"/>
      <c r="AB1772" s="16"/>
      <c r="AC1772" s="16"/>
      <c r="AD1772" s="16"/>
      <c r="AE1772" s="16"/>
      <c r="AF1772" s="16"/>
      <c r="AG1772" s="16"/>
      <c r="AH1772" s="16"/>
      <c r="AI1772" s="16"/>
      <c r="AJ1772" s="16"/>
      <c r="AK1772" s="16"/>
      <c r="AL1772" s="16"/>
      <c r="AM1772" s="16"/>
      <c r="AN1772" s="16"/>
      <c r="AO1772" s="16"/>
      <c r="AP1772" s="16"/>
      <c r="AQ1772" s="16"/>
      <c r="AR1772" s="16"/>
      <c r="AS1772" s="16"/>
      <c r="AT1772" s="16"/>
      <c r="AU1772" s="16"/>
      <c r="AV1772" s="16"/>
      <c r="AW1772" s="16"/>
      <c r="AX1772" s="16"/>
      <c r="AY1772" s="16"/>
      <c r="AZ1772" s="28"/>
      <c r="BA1772" s="28"/>
      <c r="BB1772" s="28"/>
      <c r="BC1772" s="28"/>
      <c r="BD1772" s="28"/>
      <c r="BE1772" s="28"/>
      <c r="BF1772" s="28"/>
      <c r="BG1772" s="28"/>
      <c r="BH1772" s="28"/>
      <c r="BI1772" s="28"/>
      <c r="BJ1772" s="28"/>
      <c r="BK1772" s="28"/>
      <c r="BL1772" s="28"/>
      <c r="BM1772" s="28"/>
    </row>
    <row r="1773" spans="5:65" ht="15"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/>
      <c r="W1773" s="16"/>
      <c r="X1773" s="16"/>
      <c r="Y1773" s="16"/>
      <c r="Z1773" s="16"/>
      <c r="AA1773" s="16"/>
      <c r="AB1773" s="16"/>
      <c r="AC1773" s="16"/>
      <c r="AD1773" s="16"/>
      <c r="AE1773" s="16"/>
      <c r="AF1773" s="16"/>
      <c r="AG1773" s="16"/>
      <c r="AH1773" s="16"/>
      <c r="AI1773" s="16"/>
      <c r="AJ1773" s="16"/>
      <c r="AK1773" s="16"/>
      <c r="AL1773" s="16"/>
      <c r="AM1773" s="16"/>
      <c r="AN1773" s="16"/>
      <c r="AO1773" s="16"/>
      <c r="AP1773" s="16"/>
      <c r="AQ1773" s="16"/>
      <c r="AR1773" s="16"/>
      <c r="AS1773" s="16"/>
      <c r="AT1773" s="16"/>
      <c r="AU1773" s="16"/>
      <c r="AV1773" s="16"/>
      <c r="AW1773" s="16"/>
      <c r="AX1773" s="16"/>
      <c r="AY1773" s="16"/>
      <c r="AZ1773" s="28"/>
      <c r="BA1773" s="28"/>
      <c r="BB1773" s="28"/>
      <c r="BC1773" s="28"/>
      <c r="BD1773" s="28"/>
      <c r="BE1773" s="28"/>
      <c r="BF1773" s="28"/>
      <c r="BG1773" s="28"/>
      <c r="BH1773" s="28"/>
      <c r="BI1773" s="28"/>
      <c r="BJ1773" s="28"/>
      <c r="BK1773" s="28"/>
      <c r="BL1773" s="28"/>
      <c r="BM1773" s="28"/>
    </row>
    <row r="1774" spans="5:65" ht="15"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  <c r="V1774" s="16"/>
      <c r="W1774" s="16"/>
      <c r="X1774" s="16"/>
      <c r="Y1774" s="16"/>
      <c r="Z1774" s="16"/>
      <c r="AA1774" s="16"/>
      <c r="AB1774" s="16"/>
      <c r="AC1774" s="16"/>
      <c r="AD1774" s="16"/>
      <c r="AE1774" s="16"/>
      <c r="AF1774" s="16"/>
      <c r="AG1774" s="16"/>
      <c r="AH1774" s="16"/>
      <c r="AI1774" s="16"/>
      <c r="AJ1774" s="16"/>
      <c r="AK1774" s="16"/>
      <c r="AL1774" s="16"/>
      <c r="AM1774" s="16"/>
      <c r="AN1774" s="16"/>
      <c r="AO1774" s="16"/>
      <c r="AP1774" s="16"/>
      <c r="AQ1774" s="16"/>
      <c r="AR1774" s="16"/>
      <c r="AS1774" s="16"/>
      <c r="AT1774" s="16"/>
      <c r="AU1774" s="16"/>
      <c r="AV1774" s="16"/>
      <c r="AW1774" s="16"/>
      <c r="AX1774" s="16"/>
      <c r="AY1774" s="16"/>
      <c r="AZ1774" s="28"/>
      <c r="BA1774" s="28"/>
      <c r="BB1774" s="28"/>
      <c r="BC1774" s="28"/>
      <c r="BD1774" s="28"/>
      <c r="BE1774" s="28"/>
      <c r="BF1774" s="28"/>
      <c r="BG1774" s="28"/>
      <c r="BH1774" s="28"/>
      <c r="BI1774" s="28"/>
      <c r="BJ1774" s="28"/>
      <c r="BK1774" s="28"/>
      <c r="BL1774" s="28"/>
      <c r="BM1774" s="28"/>
    </row>
    <row r="1775" spans="5:65" ht="15"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  <c r="V1775" s="16"/>
      <c r="W1775" s="16"/>
      <c r="X1775" s="16"/>
      <c r="Y1775" s="16"/>
      <c r="Z1775" s="16"/>
      <c r="AA1775" s="16"/>
      <c r="AB1775" s="16"/>
      <c r="AC1775" s="16"/>
      <c r="AD1775" s="16"/>
      <c r="AE1775" s="16"/>
      <c r="AF1775" s="16"/>
      <c r="AG1775" s="16"/>
      <c r="AH1775" s="16"/>
      <c r="AI1775" s="16"/>
      <c r="AJ1775" s="16"/>
      <c r="AK1775" s="16"/>
      <c r="AL1775" s="16"/>
      <c r="AM1775" s="16"/>
      <c r="AN1775" s="16"/>
      <c r="AO1775" s="16"/>
      <c r="AP1775" s="16"/>
      <c r="AQ1775" s="16"/>
      <c r="AR1775" s="16"/>
      <c r="AS1775" s="16"/>
      <c r="AT1775" s="16"/>
      <c r="AU1775" s="16"/>
      <c r="AV1775" s="16"/>
      <c r="AW1775" s="16"/>
      <c r="AX1775" s="16"/>
      <c r="AY1775" s="16"/>
      <c r="AZ1775" s="28"/>
      <c r="BA1775" s="28"/>
      <c r="BB1775" s="28"/>
      <c r="BC1775" s="28"/>
      <c r="BD1775" s="28"/>
      <c r="BE1775" s="28"/>
      <c r="BF1775" s="28"/>
      <c r="BG1775" s="28"/>
      <c r="BH1775" s="28"/>
      <c r="BI1775" s="28"/>
      <c r="BJ1775" s="28"/>
      <c r="BK1775" s="28"/>
      <c r="BL1775" s="28"/>
      <c r="BM1775" s="28"/>
    </row>
    <row r="1776" spans="5:65" ht="15"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  <c r="W1776" s="16"/>
      <c r="X1776" s="16"/>
      <c r="Y1776" s="16"/>
      <c r="Z1776" s="16"/>
      <c r="AA1776" s="16"/>
      <c r="AB1776" s="16"/>
      <c r="AC1776" s="16"/>
      <c r="AD1776" s="16"/>
      <c r="AE1776" s="16"/>
      <c r="AF1776" s="16"/>
      <c r="AG1776" s="16"/>
      <c r="AH1776" s="16"/>
      <c r="AI1776" s="16"/>
      <c r="AJ1776" s="16"/>
      <c r="AK1776" s="16"/>
      <c r="AL1776" s="16"/>
      <c r="AM1776" s="16"/>
      <c r="AN1776" s="16"/>
      <c r="AO1776" s="16"/>
      <c r="AP1776" s="16"/>
      <c r="AQ1776" s="16"/>
      <c r="AR1776" s="16"/>
      <c r="AS1776" s="16"/>
      <c r="AT1776" s="16"/>
      <c r="AU1776" s="16"/>
      <c r="AV1776" s="16"/>
      <c r="AW1776" s="16"/>
      <c r="AX1776" s="16"/>
      <c r="AY1776" s="16"/>
      <c r="AZ1776" s="28"/>
      <c r="BA1776" s="28"/>
      <c r="BB1776" s="28"/>
      <c r="BC1776" s="28"/>
      <c r="BD1776" s="28"/>
      <c r="BE1776" s="28"/>
      <c r="BF1776" s="28"/>
      <c r="BG1776" s="28"/>
      <c r="BH1776" s="28"/>
      <c r="BI1776" s="28"/>
      <c r="BJ1776" s="28"/>
      <c r="BK1776" s="28"/>
      <c r="BL1776" s="28"/>
      <c r="BM1776" s="28"/>
    </row>
    <row r="1777" spans="5:65" ht="15"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  <c r="W1777" s="16"/>
      <c r="X1777" s="16"/>
      <c r="Y1777" s="16"/>
      <c r="Z1777" s="16"/>
      <c r="AA1777" s="16"/>
      <c r="AB1777" s="16"/>
      <c r="AC1777" s="16"/>
      <c r="AD1777" s="16"/>
      <c r="AE1777" s="16"/>
      <c r="AF1777" s="16"/>
      <c r="AG1777" s="16"/>
      <c r="AH1777" s="16"/>
      <c r="AI1777" s="16"/>
      <c r="AJ1777" s="16"/>
      <c r="AK1777" s="16"/>
      <c r="AL1777" s="16"/>
      <c r="AM1777" s="16"/>
      <c r="AN1777" s="16"/>
      <c r="AO1777" s="16"/>
      <c r="AP1777" s="16"/>
      <c r="AQ1777" s="16"/>
      <c r="AR1777" s="16"/>
      <c r="AS1777" s="16"/>
      <c r="AT1777" s="16"/>
      <c r="AU1777" s="16"/>
      <c r="AV1777" s="16"/>
      <c r="AW1777" s="16"/>
      <c r="AX1777" s="16"/>
      <c r="AY1777" s="16"/>
      <c r="AZ1777" s="28"/>
      <c r="BA1777" s="28"/>
      <c r="BB1777" s="28"/>
      <c r="BC1777" s="28"/>
      <c r="BD1777" s="28"/>
      <c r="BE1777" s="28"/>
      <c r="BF1777" s="28"/>
      <c r="BG1777" s="28"/>
      <c r="BH1777" s="28"/>
      <c r="BI1777" s="28"/>
      <c r="BJ1777" s="28"/>
      <c r="BK1777" s="28"/>
      <c r="BL1777" s="28"/>
      <c r="BM1777" s="28"/>
    </row>
    <row r="1778" spans="5:65" ht="15"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  <c r="W1778" s="16"/>
      <c r="X1778" s="16"/>
      <c r="Y1778" s="16"/>
      <c r="Z1778" s="16"/>
      <c r="AA1778" s="16"/>
      <c r="AB1778" s="16"/>
      <c r="AC1778" s="16"/>
      <c r="AD1778" s="16"/>
      <c r="AE1778" s="16"/>
      <c r="AF1778" s="16"/>
      <c r="AG1778" s="16"/>
      <c r="AH1778" s="16"/>
      <c r="AI1778" s="16"/>
      <c r="AJ1778" s="16"/>
      <c r="AK1778" s="16"/>
      <c r="AL1778" s="16"/>
      <c r="AM1778" s="16"/>
      <c r="AN1778" s="16"/>
      <c r="AO1778" s="16"/>
      <c r="AP1778" s="16"/>
      <c r="AQ1778" s="16"/>
      <c r="AR1778" s="16"/>
      <c r="AS1778" s="16"/>
      <c r="AT1778" s="16"/>
      <c r="AU1778" s="16"/>
      <c r="AV1778" s="16"/>
      <c r="AW1778" s="16"/>
      <c r="AX1778" s="16"/>
      <c r="AY1778" s="16"/>
      <c r="AZ1778" s="28"/>
      <c r="BA1778" s="28"/>
      <c r="BB1778" s="28"/>
      <c r="BC1778" s="28"/>
      <c r="BD1778" s="28"/>
      <c r="BE1778" s="28"/>
      <c r="BF1778" s="28"/>
      <c r="BG1778" s="28"/>
      <c r="BH1778" s="28"/>
      <c r="BI1778" s="28"/>
      <c r="BJ1778" s="28"/>
      <c r="BK1778" s="28"/>
      <c r="BL1778" s="28"/>
      <c r="BM1778" s="28"/>
    </row>
    <row r="1779" spans="5:65" ht="15"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/>
      <c r="W1779" s="16"/>
      <c r="X1779" s="16"/>
      <c r="Y1779" s="16"/>
      <c r="Z1779" s="16"/>
      <c r="AA1779" s="16"/>
      <c r="AB1779" s="16"/>
      <c r="AC1779" s="16"/>
      <c r="AD1779" s="16"/>
      <c r="AE1779" s="16"/>
      <c r="AF1779" s="16"/>
      <c r="AG1779" s="16"/>
      <c r="AH1779" s="16"/>
      <c r="AI1779" s="16"/>
      <c r="AJ1779" s="16"/>
      <c r="AK1779" s="16"/>
      <c r="AL1779" s="16"/>
      <c r="AM1779" s="16"/>
      <c r="AN1779" s="16"/>
      <c r="AO1779" s="16"/>
      <c r="AP1779" s="16"/>
      <c r="AQ1779" s="16"/>
      <c r="AR1779" s="16"/>
      <c r="AS1779" s="16"/>
      <c r="AT1779" s="16"/>
      <c r="AU1779" s="16"/>
      <c r="AV1779" s="16"/>
      <c r="AW1779" s="16"/>
      <c r="AX1779" s="16"/>
      <c r="AY1779" s="16"/>
      <c r="AZ1779" s="28"/>
      <c r="BA1779" s="28"/>
      <c r="BB1779" s="28"/>
      <c r="BC1779" s="28"/>
      <c r="BD1779" s="28"/>
      <c r="BE1779" s="28"/>
      <c r="BF1779" s="28"/>
      <c r="BG1779" s="28"/>
      <c r="BH1779" s="28"/>
      <c r="BI1779" s="28"/>
      <c r="BJ1779" s="28"/>
      <c r="BK1779" s="28"/>
      <c r="BL1779" s="28"/>
      <c r="BM1779" s="28"/>
    </row>
    <row r="1780" spans="5:65" ht="15"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  <c r="W1780" s="16"/>
      <c r="X1780" s="16"/>
      <c r="Y1780" s="16"/>
      <c r="Z1780" s="16"/>
      <c r="AA1780" s="16"/>
      <c r="AB1780" s="16"/>
      <c r="AC1780" s="16"/>
      <c r="AD1780" s="16"/>
      <c r="AE1780" s="16"/>
      <c r="AF1780" s="16"/>
      <c r="AG1780" s="16"/>
      <c r="AH1780" s="16"/>
      <c r="AI1780" s="16"/>
      <c r="AJ1780" s="16"/>
      <c r="AK1780" s="16"/>
      <c r="AL1780" s="16"/>
      <c r="AM1780" s="16"/>
      <c r="AN1780" s="16"/>
      <c r="AO1780" s="16"/>
      <c r="AP1780" s="16"/>
      <c r="AQ1780" s="16"/>
      <c r="AR1780" s="16"/>
      <c r="AS1780" s="16"/>
      <c r="AT1780" s="16"/>
      <c r="AU1780" s="16"/>
      <c r="AV1780" s="16"/>
      <c r="AW1780" s="16"/>
      <c r="AX1780" s="16"/>
      <c r="AY1780" s="16"/>
      <c r="AZ1780" s="28"/>
      <c r="BA1780" s="28"/>
      <c r="BB1780" s="28"/>
      <c r="BC1780" s="28"/>
      <c r="BD1780" s="28"/>
      <c r="BE1780" s="28"/>
      <c r="BF1780" s="28"/>
      <c r="BG1780" s="28"/>
      <c r="BH1780" s="28"/>
      <c r="BI1780" s="28"/>
      <c r="BJ1780" s="28"/>
      <c r="BK1780" s="28"/>
      <c r="BL1780" s="28"/>
      <c r="BM1780" s="28"/>
    </row>
    <row r="1781" spans="5:65" ht="15"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  <c r="W1781" s="16"/>
      <c r="X1781" s="16"/>
      <c r="Y1781" s="16"/>
      <c r="Z1781" s="16"/>
      <c r="AA1781" s="16"/>
      <c r="AB1781" s="16"/>
      <c r="AC1781" s="16"/>
      <c r="AD1781" s="16"/>
      <c r="AE1781" s="16"/>
      <c r="AF1781" s="16"/>
      <c r="AG1781" s="16"/>
      <c r="AH1781" s="16"/>
      <c r="AI1781" s="16"/>
      <c r="AJ1781" s="16"/>
      <c r="AK1781" s="16"/>
      <c r="AL1781" s="16"/>
      <c r="AM1781" s="16"/>
      <c r="AN1781" s="16"/>
      <c r="AO1781" s="16"/>
      <c r="AP1781" s="16"/>
      <c r="AQ1781" s="16"/>
      <c r="AR1781" s="16"/>
      <c r="AS1781" s="16"/>
      <c r="AT1781" s="16"/>
      <c r="AU1781" s="16"/>
      <c r="AV1781" s="16"/>
      <c r="AW1781" s="16"/>
      <c r="AX1781" s="16"/>
      <c r="AY1781" s="16"/>
      <c r="AZ1781" s="28"/>
      <c r="BA1781" s="28"/>
      <c r="BB1781" s="28"/>
      <c r="BC1781" s="28"/>
      <c r="BD1781" s="28"/>
      <c r="BE1781" s="28"/>
      <c r="BF1781" s="28"/>
      <c r="BG1781" s="28"/>
      <c r="BH1781" s="28"/>
      <c r="BI1781" s="28"/>
      <c r="BJ1781" s="28"/>
      <c r="BK1781" s="28"/>
      <c r="BL1781" s="28"/>
      <c r="BM1781" s="28"/>
    </row>
    <row r="1782" spans="5:65" ht="15"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  <c r="W1782" s="16"/>
      <c r="X1782" s="16"/>
      <c r="Y1782" s="16"/>
      <c r="Z1782" s="16"/>
      <c r="AA1782" s="16"/>
      <c r="AB1782" s="16"/>
      <c r="AC1782" s="16"/>
      <c r="AD1782" s="16"/>
      <c r="AE1782" s="16"/>
      <c r="AF1782" s="16"/>
      <c r="AG1782" s="16"/>
      <c r="AH1782" s="16"/>
      <c r="AI1782" s="16"/>
      <c r="AJ1782" s="16"/>
      <c r="AK1782" s="16"/>
      <c r="AL1782" s="16"/>
      <c r="AM1782" s="16"/>
      <c r="AN1782" s="16"/>
      <c r="AO1782" s="16"/>
      <c r="AP1782" s="16"/>
      <c r="AQ1782" s="16"/>
      <c r="AR1782" s="16"/>
      <c r="AS1782" s="16"/>
      <c r="AT1782" s="16"/>
      <c r="AU1782" s="16"/>
      <c r="AV1782" s="16"/>
      <c r="AW1782" s="16"/>
      <c r="AX1782" s="16"/>
      <c r="AY1782" s="16"/>
      <c r="AZ1782" s="28"/>
      <c r="BA1782" s="28"/>
      <c r="BB1782" s="28"/>
      <c r="BC1782" s="28"/>
      <c r="BD1782" s="28"/>
      <c r="BE1782" s="28"/>
      <c r="BF1782" s="28"/>
      <c r="BG1782" s="28"/>
      <c r="BH1782" s="28"/>
      <c r="BI1782" s="28"/>
      <c r="BJ1782" s="28"/>
      <c r="BK1782" s="28"/>
      <c r="BL1782" s="28"/>
      <c r="BM1782" s="28"/>
    </row>
    <row r="1783" spans="5:65" ht="15"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  <c r="V1783" s="16"/>
      <c r="W1783" s="16"/>
      <c r="X1783" s="16"/>
      <c r="Y1783" s="16"/>
      <c r="Z1783" s="16"/>
      <c r="AA1783" s="16"/>
      <c r="AB1783" s="16"/>
      <c r="AC1783" s="16"/>
      <c r="AD1783" s="16"/>
      <c r="AE1783" s="16"/>
      <c r="AF1783" s="16"/>
      <c r="AG1783" s="16"/>
      <c r="AH1783" s="16"/>
      <c r="AI1783" s="16"/>
      <c r="AJ1783" s="16"/>
      <c r="AK1783" s="16"/>
      <c r="AL1783" s="16"/>
      <c r="AM1783" s="16"/>
      <c r="AN1783" s="16"/>
      <c r="AO1783" s="16"/>
      <c r="AP1783" s="16"/>
      <c r="AQ1783" s="16"/>
      <c r="AR1783" s="16"/>
      <c r="AS1783" s="16"/>
      <c r="AT1783" s="16"/>
      <c r="AU1783" s="16"/>
      <c r="AV1783" s="16"/>
      <c r="AW1783" s="16"/>
      <c r="AX1783" s="16"/>
      <c r="AY1783" s="16"/>
      <c r="AZ1783" s="28"/>
      <c r="BA1783" s="28"/>
      <c r="BB1783" s="28"/>
      <c r="BC1783" s="28"/>
      <c r="BD1783" s="28"/>
      <c r="BE1783" s="28"/>
      <c r="BF1783" s="28"/>
      <c r="BG1783" s="28"/>
      <c r="BH1783" s="28"/>
      <c r="BI1783" s="28"/>
      <c r="BJ1783" s="28"/>
      <c r="BK1783" s="28"/>
      <c r="BL1783" s="28"/>
      <c r="BM1783" s="28"/>
    </row>
    <row r="1784" spans="5:65" ht="15"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  <c r="W1784" s="16"/>
      <c r="X1784" s="16"/>
      <c r="Y1784" s="16"/>
      <c r="Z1784" s="16"/>
      <c r="AA1784" s="16"/>
      <c r="AB1784" s="16"/>
      <c r="AC1784" s="16"/>
      <c r="AD1784" s="16"/>
      <c r="AE1784" s="16"/>
      <c r="AF1784" s="16"/>
      <c r="AG1784" s="16"/>
      <c r="AH1784" s="16"/>
      <c r="AI1784" s="16"/>
      <c r="AJ1784" s="16"/>
      <c r="AK1784" s="16"/>
      <c r="AL1784" s="16"/>
      <c r="AM1784" s="16"/>
      <c r="AN1784" s="16"/>
      <c r="AO1784" s="16"/>
      <c r="AP1784" s="16"/>
      <c r="AQ1784" s="16"/>
      <c r="AR1784" s="16"/>
      <c r="AS1784" s="16"/>
      <c r="AT1784" s="16"/>
      <c r="AU1784" s="16"/>
      <c r="AV1784" s="16"/>
      <c r="AW1784" s="16"/>
      <c r="AX1784" s="16"/>
      <c r="AY1784" s="16"/>
      <c r="AZ1784" s="28"/>
      <c r="BA1784" s="28"/>
      <c r="BB1784" s="28"/>
      <c r="BC1784" s="28"/>
      <c r="BD1784" s="28"/>
      <c r="BE1784" s="28"/>
      <c r="BF1784" s="28"/>
      <c r="BG1784" s="28"/>
      <c r="BH1784" s="28"/>
      <c r="BI1784" s="28"/>
      <c r="BJ1784" s="28"/>
      <c r="BK1784" s="28"/>
      <c r="BL1784" s="28"/>
      <c r="BM1784" s="28"/>
    </row>
    <row r="1785" spans="5:65" ht="15"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  <c r="W1785" s="16"/>
      <c r="X1785" s="16"/>
      <c r="Y1785" s="16"/>
      <c r="Z1785" s="16"/>
      <c r="AA1785" s="16"/>
      <c r="AB1785" s="16"/>
      <c r="AC1785" s="16"/>
      <c r="AD1785" s="16"/>
      <c r="AE1785" s="16"/>
      <c r="AF1785" s="16"/>
      <c r="AG1785" s="16"/>
      <c r="AH1785" s="16"/>
      <c r="AI1785" s="16"/>
      <c r="AJ1785" s="16"/>
      <c r="AK1785" s="16"/>
      <c r="AL1785" s="16"/>
      <c r="AM1785" s="16"/>
      <c r="AN1785" s="16"/>
      <c r="AO1785" s="16"/>
      <c r="AP1785" s="16"/>
      <c r="AQ1785" s="16"/>
      <c r="AR1785" s="16"/>
      <c r="AS1785" s="16"/>
      <c r="AT1785" s="16"/>
      <c r="AU1785" s="16"/>
      <c r="AV1785" s="16"/>
      <c r="AW1785" s="16"/>
      <c r="AX1785" s="16"/>
      <c r="AY1785" s="16"/>
      <c r="AZ1785" s="28"/>
      <c r="BA1785" s="28"/>
      <c r="BB1785" s="28"/>
      <c r="BC1785" s="28"/>
      <c r="BD1785" s="28"/>
      <c r="BE1785" s="28"/>
      <c r="BF1785" s="28"/>
      <c r="BG1785" s="28"/>
      <c r="BH1785" s="28"/>
      <c r="BI1785" s="28"/>
      <c r="BJ1785" s="28"/>
      <c r="BK1785" s="28"/>
      <c r="BL1785" s="28"/>
      <c r="BM1785" s="28"/>
    </row>
    <row r="1786" spans="5:65" ht="15"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  <c r="W1786" s="16"/>
      <c r="X1786" s="16"/>
      <c r="Y1786" s="16"/>
      <c r="Z1786" s="16"/>
      <c r="AA1786" s="16"/>
      <c r="AB1786" s="16"/>
      <c r="AC1786" s="16"/>
      <c r="AD1786" s="16"/>
      <c r="AE1786" s="16"/>
      <c r="AF1786" s="16"/>
      <c r="AG1786" s="16"/>
      <c r="AH1786" s="16"/>
      <c r="AI1786" s="16"/>
      <c r="AJ1786" s="16"/>
      <c r="AK1786" s="16"/>
      <c r="AL1786" s="16"/>
      <c r="AM1786" s="16"/>
      <c r="AN1786" s="16"/>
      <c r="AO1786" s="16"/>
      <c r="AP1786" s="16"/>
      <c r="AQ1786" s="16"/>
      <c r="AR1786" s="16"/>
      <c r="AS1786" s="16"/>
      <c r="AT1786" s="16"/>
      <c r="AU1786" s="16"/>
      <c r="AV1786" s="16"/>
      <c r="AW1786" s="16"/>
      <c r="AX1786" s="16"/>
      <c r="AY1786" s="16"/>
      <c r="AZ1786" s="28"/>
      <c r="BA1786" s="28"/>
      <c r="BB1786" s="28"/>
      <c r="BC1786" s="28"/>
      <c r="BD1786" s="28"/>
      <c r="BE1786" s="28"/>
      <c r="BF1786" s="28"/>
      <c r="BG1786" s="28"/>
      <c r="BH1786" s="28"/>
      <c r="BI1786" s="28"/>
      <c r="BJ1786" s="28"/>
      <c r="BK1786" s="28"/>
      <c r="BL1786" s="28"/>
      <c r="BM1786" s="28"/>
    </row>
    <row r="1787" spans="5:65" ht="15"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  <c r="W1787" s="16"/>
      <c r="X1787" s="16"/>
      <c r="Y1787" s="16"/>
      <c r="Z1787" s="16"/>
      <c r="AA1787" s="16"/>
      <c r="AB1787" s="16"/>
      <c r="AC1787" s="16"/>
      <c r="AD1787" s="16"/>
      <c r="AE1787" s="16"/>
      <c r="AF1787" s="16"/>
      <c r="AG1787" s="16"/>
      <c r="AH1787" s="16"/>
      <c r="AI1787" s="16"/>
      <c r="AJ1787" s="16"/>
      <c r="AK1787" s="16"/>
      <c r="AL1787" s="16"/>
      <c r="AM1787" s="16"/>
      <c r="AN1787" s="16"/>
      <c r="AO1787" s="16"/>
      <c r="AP1787" s="16"/>
      <c r="AQ1787" s="16"/>
      <c r="AR1787" s="16"/>
      <c r="AS1787" s="16"/>
      <c r="AT1787" s="16"/>
      <c r="AU1787" s="16"/>
      <c r="AV1787" s="16"/>
      <c r="AW1787" s="16"/>
      <c r="AX1787" s="16"/>
      <c r="AY1787" s="16"/>
      <c r="AZ1787" s="28"/>
      <c r="BA1787" s="28"/>
      <c r="BB1787" s="28"/>
      <c r="BC1787" s="28"/>
      <c r="BD1787" s="28"/>
      <c r="BE1787" s="28"/>
      <c r="BF1787" s="28"/>
      <c r="BG1787" s="28"/>
      <c r="BH1787" s="28"/>
      <c r="BI1787" s="28"/>
      <c r="BJ1787" s="28"/>
      <c r="BK1787" s="28"/>
      <c r="BL1787" s="28"/>
      <c r="BM1787" s="28"/>
    </row>
    <row r="1788" spans="5:65" ht="15"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  <c r="W1788" s="16"/>
      <c r="X1788" s="16"/>
      <c r="Y1788" s="16"/>
      <c r="Z1788" s="16"/>
      <c r="AA1788" s="16"/>
      <c r="AB1788" s="16"/>
      <c r="AC1788" s="16"/>
      <c r="AD1788" s="16"/>
      <c r="AE1788" s="16"/>
      <c r="AF1788" s="16"/>
      <c r="AG1788" s="16"/>
      <c r="AH1788" s="16"/>
      <c r="AI1788" s="16"/>
      <c r="AJ1788" s="16"/>
      <c r="AK1788" s="16"/>
      <c r="AL1788" s="16"/>
      <c r="AM1788" s="16"/>
      <c r="AN1788" s="16"/>
      <c r="AO1788" s="16"/>
      <c r="AP1788" s="16"/>
      <c r="AQ1788" s="16"/>
      <c r="AR1788" s="16"/>
      <c r="AS1788" s="16"/>
      <c r="AT1788" s="16"/>
      <c r="AU1788" s="16"/>
      <c r="AV1788" s="16"/>
      <c r="AW1788" s="16"/>
      <c r="AX1788" s="16"/>
      <c r="AY1788" s="16"/>
      <c r="AZ1788" s="28"/>
      <c r="BA1788" s="28"/>
      <c r="BB1788" s="28"/>
      <c r="BC1788" s="28"/>
      <c r="BD1788" s="28"/>
      <c r="BE1788" s="28"/>
      <c r="BF1788" s="28"/>
      <c r="BG1788" s="28"/>
      <c r="BH1788" s="28"/>
      <c r="BI1788" s="28"/>
      <c r="BJ1788" s="28"/>
      <c r="BK1788" s="28"/>
      <c r="BL1788" s="28"/>
      <c r="BM1788" s="28"/>
    </row>
    <row r="1789" spans="5:65" ht="15"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  <c r="W1789" s="16"/>
      <c r="X1789" s="16"/>
      <c r="Y1789" s="16"/>
      <c r="Z1789" s="16"/>
      <c r="AA1789" s="16"/>
      <c r="AB1789" s="16"/>
      <c r="AC1789" s="16"/>
      <c r="AD1789" s="16"/>
      <c r="AE1789" s="16"/>
      <c r="AF1789" s="16"/>
      <c r="AG1789" s="16"/>
      <c r="AH1789" s="16"/>
      <c r="AI1789" s="16"/>
      <c r="AJ1789" s="16"/>
      <c r="AK1789" s="16"/>
      <c r="AL1789" s="16"/>
      <c r="AM1789" s="16"/>
      <c r="AN1789" s="16"/>
      <c r="AO1789" s="16"/>
      <c r="AP1789" s="16"/>
      <c r="AQ1789" s="16"/>
      <c r="AR1789" s="16"/>
      <c r="AS1789" s="16"/>
      <c r="AT1789" s="16"/>
      <c r="AU1789" s="16"/>
      <c r="AV1789" s="16"/>
      <c r="AW1789" s="16"/>
      <c r="AX1789" s="16"/>
      <c r="AY1789" s="16"/>
      <c r="AZ1789" s="28"/>
      <c r="BA1789" s="28"/>
      <c r="BB1789" s="28"/>
      <c r="BC1789" s="28"/>
      <c r="BD1789" s="28"/>
      <c r="BE1789" s="28"/>
      <c r="BF1789" s="28"/>
      <c r="BG1789" s="28"/>
      <c r="BH1789" s="28"/>
      <c r="BI1789" s="28"/>
      <c r="BJ1789" s="28"/>
      <c r="BK1789" s="28"/>
      <c r="BL1789" s="28"/>
      <c r="BM1789" s="28"/>
    </row>
    <row r="1790" spans="5:65" ht="15"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  <c r="W1790" s="16"/>
      <c r="X1790" s="16"/>
      <c r="Y1790" s="16"/>
      <c r="Z1790" s="16"/>
      <c r="AA1790" s="16"/>
      <c r="AB1790" s="16"/>
      <c r="AC1790" s="16"/>
      <c r="AD1790" s="16"/>
      <c r="AE1790" s="16"/>
      <c r="AF1790" s="16"/>
      <c r="AG1790" s="16"/>
      <c r="AH1790" s="16"/>
      <c r="AI1790" s="16"/>
      <c r="AJ1790" s="16"/>
      <c r="AK1790" s="16"/>
      <c r="AL1790" s="16"/>
      <c r="AM1790" s="16"/>
      <c r="AN1790" s="16"/>
      <c r="AO1790" s="16"/>
      <c r="AP1790" s="16"/>
      <c r="AQ1790" s="16"/>
      <c r="AR1790" s="16"/>
      <c r="AS1790" s="16"/>
      <c r="AT1790" s="16"/>
      <c r="AU1790" s="16"/>
      <c r="AV1790" s="16"/>
      <c r="AW1790" s="16"/>
      <c r="AX1790" s="16"/>
      <c r="AY1790" s="16"/>
      <c r="AZ1790" s="28"/>
      <c r="BA1790" s="28"/>
      <c r="BB1790" s="28"/>
      <c r="BC1790" s="28"/>
      <c r="BD1790" s="28"/>
      <c r="BE1790" s="28"/>
      <c r="BF1790" s="28"/>
      <c r="BG1790" s="28"/>
      <c r="BH1790" s="28"/>
      <c r="BI1790" s="28"/>
      <c r="BJ1790" s="28"/>
      <c r="BK1790" s="28"/>
      <c r="BL1790" s="28"/>
      <c r="BM1790" s="28"/>
    </row>
    <row r="1791" spans="5:65" ht="15"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  <c r="V1791" s="16"/>
      <c r="W1791" s="16"/>
      <c r="X1791" s="16"/>
      <c r="Y1791" s="16"/>
      <c r="Z1791" s="16"/>
      <c r="AA1791" s="16"/>
      <c r="AB1791" s="16"/>
      <c r="AC1791" s="16"/>
      <c r="AD1791" s="16"/>
      <c r="AE1791" s="16"/>
      <c r="AF1791" s="16"/>
      <c r="AG1791" s="16"/>
      <c r="AH1791" s="16"/>
      <c r="AI1791" s="16"/>
      <c r="AJ1791" s="16"/>
      <c r="AK1791" s="16"/>
      <c r="AL1791" s="16"/>
      <c r="AM1791" s="16"/>
      <c r="AN1791" s="16"/>
      <c r="AO1791" s="16"/>
      <c r="AP1791" s="16"/>
      <c r="AQ1791" s="16"/>
      <c r="AR1791" s="16"/>
      <c r="AS1791" s="16"/>
      <c r="AT1791" s="16"/>
      <c r="AU1791" s="16"/>
      <c r="AV1791" s="16"/>
      <c r="AW1791" s="16"/>
      <c r="AX1791" s="16"/>
      <c r="AY1791" s="16"/>
      <c r="AZ1791" s="28"/>
      <c r="BA1791" s="28"/>
      <c r="BB1791" s="28"/>
      <c r="BC1791" s="28"/>
      <c r="BD1791" s="28"/>
      <c r="BE1791" s="28"/>
      <c r="BF1791" s="28"/>
      <c r="BG1791" s="28"/>
      <c r="BH1791" s="28"/>
      <c r="BI1791" s="28"/>
      <c r="BJ1791" s="28"/>
      <c r="BK1791" s="28"/>
      <c r="BL1791" s="28"/>
      <c r="BM1791" s="28"/>
    </row>
    <row r="1792" spans="5:65" ht="15"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  <c r="W1792" s="16"/>
      <c r="X1792" s="16"/>
      <c r="Y1792" s="16"/>
      <c r="Z1792" s="16"/>
      <c r="AA1792" s="16"/>
      <c r="AB1792" s="16"/>
      <c r="AC1792" s="16"/>
      <c r="AD1792" s="16"/>
      <c r="AE1792" s="16"/>
      <c r="AF1792" s="16"/>
      <c r="AG1792" s="16"/>
      <c r="AH1792" s="16"/>
      <c r="AI1792" s="16"/>
      <c r="AJ1792" s="16"/>
      <c r="AK1792" s="16"/>
      <c r="AL1792" s="16"/>
      <c r="AM1792" s="16"/>
      <c r="AN1792" s="16"/>
      <c r="AO1792" s="16"/>
      <c r="AP1792" s="16"/>
      <c r="AQ1792" s="16"/>
      <c r="AR1792" s="16"/>
      <c r="AS1792" s="16"/>
      <c r="AT1792" s="16"/>
      <c r="AU1792" s="16"/>
      <c r="AV1792" s="16"/>
      <c r="AW1792" s="16"/>
      <c r="AX1792" s="16"/>
      <c r="AY1792" s="16"/>
      <c r="AZ1792" s="28"/>
      <c r="BA1792" s="28"/>
      <c r="BB1792" s="28"/>
      <c r="BC1792" s="28"/>
      <c r="BD1792" s="28"/>
      <c r="BE1792" s="28"/>
      <c r="BF1792" s="28"/>
      <c r="BG1792" s="28"/>
      <c r="BH1792" s="28"/>
      <c r="BI1792" s="28"/>
      <c r="BJ1792" s="28"/>
      <c r="BK1792" s="28"/>
      <c r="BL1792" s="28"/>
      <c r="BM1792" s="28"/>
    </row>
    <row r="1793" spans="5:65" ht="15"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  <c r="W1793" s="16"/>
      <c r="X1793" s="16"/>
      <c r="Y1793" s="16"/>
      <c r="Z1793" s="16"/>
      <c r="AA1793" s="16"/>
      <c r="AB1793" s="16"/>
      <c r="AC1793" s="16"/>
      <c r="AD1793" s="16"/>
      <c r="AE1793" s="16"/>
      <c r="AF1793" s="16"/>
      <c r="AG1793" s="16"/>
      <c r="AH1793" s="16"/>
      <c r="AI1793" s="16"/>
      <c r="AJ1793" s="16"/>
      <c r="AK1793" s="16"/>
      <c r="AL1793" s="16"/>
      <c r="AM1793" s="16"/>
      <c r="AN1793" s="16"/>
      <c r="AO1793" s="16"/>
      <c r="AP1793" s="16"/>
      <c r="AQ1793" s="16"/>
      <c r="AR1793" s="16"/>
      <c r="AS1793" s="16"/>
      <c r="AT1793" s="16"/>
      <c r="AU1793" s="16"/>
      <c r="AV1793" s="16"/>
      <c r="AW1793" s="16"/>
      <c r="AX1793" s="16"/>
      <c r="AY1793" s="16"/>
      <c r="AZ1793" s="28"/>
      <c r="BA1793" s="28"/>
      <c r="BB1793" s="28"/>
      <c r="BC1793" s="28"/>
      <c r="BD1793" s="28"/>
      <c r="BE1793" s="28"/>
      <c r="BF1793" s="28"/>
      <c r="BG1793" s="28"/>
      <c r="BH1793" s="28"/>
      <c r="BI1793" s="28"/>
      <c r="BJ1793" s="28"/>
      <c r="BK1793" s="28"/>
      <c r="BL1793" s="28"/>
      <c r="BM1793" s="28"/>
    </row>
    <row r="1794" spans="5:65" ht="15"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  <c r="V1794" s="16"/>
      <c r="W1794" s="16"/>
      <c r="X1794" s="16"/>
      <c r="Y1794" s="16"/>
      <c r="Z1794" s="16"/>
      <c r="AA1794" s="16"/>
      <c r="AB1794" s="16"/>
      <c r="AC1794" s="16"/>
      <c r="AD1794" s="16"/>
      <c r="AE1794" s="16"/>
      <c r="AF1794" s="16"/>
      <c r="AG1794" s="16"/>
      <c r="AH1794" s="16"/>
      <c r="AI1794" s="16"/>
      <c r="AJ1794" s="16"/>
      <c r="AK1794" s="16"/>
      <c r="AL1794" s="16"/>
      <c r="AM1794" s="16"/>
      <c r="AN1794" s="16"/>
      <c r="AO1794" s="16"/>
      <c r="AP1794" s="16"/>
      <c r="AQ1794" s="16"/>
      <c r="AR1794" s="16"/>
      <c r="AS1794" s="16"/>
      <c r="AT1794" s="16"/>
      <c r="AU1794" s="16"/>
      <c r="AV1794" s="16"/>
      <c r="AW1794" s="16"/>
      <c r="AX1794" s="16"/>
      <c r="AY1794" s="16"/>
      <c r="AZ1794" s="28"/>
      <c r="BA1794" s="28"/>
      <c r="BB1794" s="28"/>
      <c r="BC1794" s="28"/>
      <c r="BD1794" s="28"/>
      <c r="BE1794" s="28"/>
      <c r="BF1794" s="28"/>
      <c r="BG1794" s="28"/>
      <c r="BH1794" s="28"/>
      <c r="BI1794" s="28"/>
      <c r="BJ1794" s="28"/>
      <c r="BK1794" s="28"/>
      <c r="BL1794" s="28"/>
      <c r="BM1794" s="28"/>
    </row>
    <row r="1795" spans="5:65" ht="15"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/>
      <c r="W1795" s="16"/>
      <c r="X1795" s="16"/>
      <c r="Y1795" s="16"/>
      <c r="Z1795" s="16"/>
      <c r="AA1795" s="16"/>
      <c r="AB1795" s="16"/>
      <c r="AC1795" s="16"/>
      <c r="AD1795" s="16"/>
      <c r="AE1795" s="16"/>
      <c r="AF1795" s="16"/>
      <c r="AG1795" s="16"/>
      <c r="AH1795" s="16"/>
      <c r="AI1795" s="16"/>
      <c r="AJ1795" s="16"/>
      <c r="AK1795" s="16"/>
      <c r="AL1795" s="16"/>
      <c r="AM1795" s="16"/>
      <c r="AN1795" s="16"/>
      <c r="AO1795" s="16"/>
      <c r="AP1795" s="16"/>
      <c r="AQ1795" s="16"/>
      <c r="AR1795" s="16"/>
      <c r="AS1795" s="16"/>
      <c r="AT1795" s="16"/>
      <c r="AU1795" s="16"/>
      <c r="AV1795" s="16"/>
      <c r="AW1795" s="16"/>
      <c r="AX1795" s="16"/>
      <c r="AY1795" s="16"/>
      <c r="AZ1795" s="28"/>
      <c r="BA1795" s="28"/>
      <c r="BB1795" s="28"/>
      <c r="BC1795" s="28"/>
      <c r="BD1795" s="28"/>
      <c r="BE1795" s="28"/>
      <c r="BF1795" s="28"/>
      <c r="BG1795" s="28"/>
      <c r="BH1795" s="28"/>
      <c r="BI1795" s="28"/>
      <c r="BJ1795" s="28"/>
      <c r="BK1795" s="28"/>
      <c r="BL1795" s="28"/>
      <c r="BM1795" s="28"/>
    </row>
    <row r="1796" spans="5:65" ht="15"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  <c r="W1796" s="16"/>
      <c r="X1796" s="16"/>
      <c r="Y1796" s="16"/>
      <c r="Z1796" s="16"/>
      <c r="AA1796" s="16"/>
      <c r="AB1796" s="16"/>
      <c r="AC1796" s="16"/>
      <c r="AD1796" s="16"/>
      <c r="AE1796" s="16"/>
      <c r="AF1796" s="16"/>
      <c r="AG1796" s="16"/>
      <c r="AH1796" s="16"/>
      <c r="AI1796" s="16"/>
      <c r="AJ1796" s="16"/>
      <c r="AK1796" s="16"/>
      <c r="AL1796" s="16"/>
      <c r="AM1796" s="16"/>
      <c r="AN1796" s="16"/>
      <c r="AO1796" s="16"/>
      <c r="AP1796" s="16"/>
      <c r="AQ1796" s="16"/>
      <c r="AR1796" s="16"/>
      <c r="AS1796" s="16"/>
      <c r="AT1796" s="16"/>
      <c r="AU1796" s="16"/>
      <c r="AV1796" s="16"/>
      <c r="AW1796" s="16"/>
      <c r="AX1796" s="16"/>
      <c r="AY1796" s="16"/>
      <c r="AZ1796" s="28"/>
      <c r="BA1796" s="28"/>
      <c r="BB1796" s="28"/>
      <c r="BC1796" s="28"/>
      <c r="BD1796" s="28"/>
      <c r="BE1796" s="28"/>
      <c r="BF1796" s="28"/>
      <c r="BG1796" s="28"/>
      <c r="BH1796" s="28"/>
      <c r="BI1796" s="28"/>
      <c r="BJ1796" s="28"/>
      <c r="BK1796" s="28"/>
      <c r="BL1796" s="28"/>
      <c r="BM1796" s="28"/>
    </row>
    <row r="1797" spans="5:65" ht="15"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/>
      <c r="W1797" s="16"/>
      <c r="X1797" s="16"/>
      <c r="Y1797" s="16"/>
      <c r="Z1797" s="16"/>
      <c r="AA1797" s="16"/>
      <c r="AB1797" s="16"/>
      <c r="AC1797" s="16"/>
      <c r="AD1797" s="16"/>
      <c r="AE1797" s="16"/>
      <c r="AF1797" s="16"/>
      <c r="AG1797" s="16"/>
      <c r="AH1797" s="16"/>
      <c r="AI1797" s="16"/>
      <c r="AJ1797" s="16"/>
      <c r="AK1797" s="16"/>
      <c r="AL1797" s="16"/>
      <c r="AM1797" s="16"/>
      <c r="AN1797" s="16"/>
      <c r="AO1797" s="16"/>
      <c r="AP1797" s="16"/>
      <c r="AQ1797" s="16"/>
      <c r="AR1797" s="16"/>
      <c r="AS1797" s="16"/>
      <c r="AT1797" s="16"/>
      <c r="AU1797" s="16"/>
      <c r="AV1797" s="16"/>
      <c r="AW1797" s="16"/>
      <c r="AX1797" s="16"/>
      <c r="AY1797" s="16"/>
      <c r="AZ1797" s="28"/>
      <c r="BA1797" s="28"/>
      <c r="BB1797" s="28"/>
      <c r="BC1797" s="28"/>
      <c r="BD1797" s="28"/>
      <c r="BE1797" s="28"/>
      <c r="BF1797" s="28"/>
      <c r="BG1797" s="28"/>
      <c r="BH1797" s="28"/>
      <c r="BI1797" s="28"/>
      <c r="BJ1797" s="28"/>
      <c r="BK1797" s="28"/>
      <c r="BL1797" s="28"/>
      <c r="BM1797" s="28"/>
    </row>
    <row r="1798" spans="5:65" ht="15"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  <c r="V1798" s="16"/>
      <c r="W1798" s="16"/>
      <c r="X1798" s="16"/>
      <c r="Y1798" s="16"/>
      <c r="Z1798" s="16"/>
      <c r="AA1798" s="16"/>
      <c r="AB1798" s="16"/>
      <c r="AC1798" s="16"/>
      <c r="AD1798" s="16"/>
      <c r="AE1798" s="16"/>
      <c r="AF1798" s="16"/>
      <c r="AG1798" s="16"/>
      <c r="AH1798" s="16"/>
      <c r="AI1798" s="16"/>
      <c r="AJ1798" s="16"/>
      <c r="AK1798" s="16"/>
      <c r="AL1798" s="16"/>
      <c r="AM1798" s="16"/>
      <c r="AN1798" s="16"/>
      <c r="AO1798" s="16"/>
      <c r="AP1798" s="16"/>
      <c r="AQ1798" s="16"/>
      <c r="AR1798" s="16"/>
      <c r="AS1798" s="16"/>
      <c r="AT1798" s="16"/>
      <c r="AU1798" s="16"/>
      <c r="AV1798" s="16"/>
      <c r="AW1798" s="16"/>
      <c r="AX1798" s="16"/>
      <c r="AY1798" s="16"/>
      <c r="AZ1798" s="28"/>
      <c r="BA1798" s="28"/>
      <c r="BB1798" s="28"/>
      <c r="BC1798" s="28"/>
      <c r="BD1798" s="28"/>
      <c r="BE1798" s="28"/>
      <c r="BF1798" s="28"/>
      <c r="BG1798" s="28"/>
      <c r="BH1798" s="28"/>
      <c r="BI1798" s="28"/>
      <c r="BJ1798" s="28"/>
      <c r="BK1798" s="28"/>
      <c r="BL1798" s="28"/>
      <c r="BM1798" s="28"/>
    </row>
    <row r="1799" spans="5:65" ht="15"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  <c r="V1799" s="16"/>
      <c r="W1799" s="16"/>
      <c r="X1799" s="16"/>
      <c r="Y1799" s="16"/>
      <c r="Z1799" s="16"/>
      <c r="AA1799" s="16"/>
      <c r="AB1799" s="16"/>
      <c r="AC1799" s="16"/>
      <c r="AD1799" s="16"/>
      <c r="AE1799" s="16"/>
      <c r="AF1799" s="16"/>
      <c r="AG1799" s="16"/>
      <c r="AH1799" s="16"/>
      <c r="AI1799" s="16"/>
      <c r="AJ1799" s="16"/>
      <c r="AK1799" s="16"/>
      <c r="AL1799" s="16"/>
      <c r="AM1799" s="16"/>
      <c r="AN1799" s="16"/>
      <c r="AO1799" s="16"/>
      <c r="AP1799" s="16"/>
      <c r="AQ1799" s="16"/>
      <c r="AR1799" s="16"/>
      <c r="AS1799" s="16"/>
      <c r="AT1799" s="16"/>
      <c r="AU1799" s="16"/>
      <c r="AV1799" s="16"/>
      <c r="AW1799" s="16"/>
      <c r="AX1799" s="16"/>
      <c r="AY1799" s="16"/>
      <c r="AZ1799" s="28"/>
      <c r="BA1799" s="28"/>
      <c r="BB1799" s="28"/>
      <c r="BC1799" s="28"/>
      <c r="BD1799" s="28"/>
      <c r="BE1799" s="28"/>
      <c r="BF1799" s="28"/>
      <c r="BG1799" s="28"/>
      <c r="BH1799" s="28"/>
      <c r="BI1799" s="28"/>
      <c r="BJ1799" s="28"/>
      <c r="BK1799" s="28"/>
      <c r="BL1799" s="28"/>
      <c r="BM1799" s="28"/>
    </row>
    <row r="1800" spans="5:65" ht="15"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  <c r="W1800" s="16"/>
      <c r="X1800" s="16"/>
      <c r="Y1800" s="16"/>
      <c r="Z1800" s="16"/>
      <c r="AA1800" s="16"/>
      <c r="AB1800" s="16"/>
      <c r="AC1800" s="16"/>
      <c r="AD1800" s="16"/>
      <c r="AE1800" s="16"/>
      <c r="AF1800" s="16"/>
      <c r="AG1800" s="16"/>
      <c r="AH1800" s="16"/>
      <c r="AI1800" s="16"/>
      <c r="AJ1800" s="16"/>
      <c r="AK1800" s="16"/>
      <c r="AL1800" s="16"/>
      <c r="AM1800" s="16"/>
      <c r="AN1800" s="16"/>
      <c r="AO1800" s="16"/>
      <c r="AP1800" s="16"/>
      <c r="AQ1800" s="16"/>
      <c r="AR1800" s="16"/>
      <c r="AS1800" s="16"/>
      <c r="AT1800" s="16"/>
      <c r="AU1800" s="16"/>
      <c r="AV1800" s="16"/>
      <c r="AW1800" s="16"/>
      <c r="AX1800" s="16"/>
      <c r="AY1800" s="16"/>
      <c r="AZ1800" s="28"/>
      <c r="BA1800" s="28"/>
      <c r="BB1800" s="28"/>
      <c r="BC1800" s="28"/>
      <c r="BD1800" s="28"/>
      <c r="BE1800" s="28"/>
      <c r="BF1800" s="28"/>
      <c r="BG1800" s="28"/>
      <c r="BH1800" s="28"/>
      <c r="BI1800" s="28"/>
      <c r="BJ1800" s="28"/>
      <c r="BK1800" s="28"/>
      <c r="BL1800" s="28"/>
      <c r="BM1800" s="28"/>
    </row>
    <row r="1801" spans="5:65" ht="15"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  <c r="W1801" s="16"/>
      <c r="X1801" s="16"/>
      <c r="Y1801" s="16"/>
      <c r="Z1801" s="16"/>
      <c r="AA1801" s="16"/>
      <c r="AB1801" s="16"/>
      <c r="AC1801" s="16"/>
      <c r="AD1801" s="16"/>
      <c r="AE1801" s="16"/>
      <c r="AF1801" s="16"/>
      <c r="AG1801" s="16"/>
      <c r="AH1801" s="16"/>
      <c r="AI1801" s="16"/>
      <c r="AJ1801" s="16"/>
      <c r="AK1801" s="16"/>
      <c r="AL1801" s="16"/>
      <c r="AM1801" s="16"/>
      <c r="AN1801" s="16"/>
      <c r="AO1801" s="16"/>
      <c r="AP1801" s="16"/>
      <c r="AQ1801" s="16"/>
      <c r="AR1801" s="16"/>
      <c r="AS1801" s="16"/>
      <c r="AT1801" s="16"/>
      <c r="AU1801" s="16"/>
      <c r="AV1801" s="16"/>
      <c r="AW1801" s="16"/>
      <c r="AX1801" s="16"/>
      <c r="AY1801" s="16"/>
      <c r="AZ1801" s="28"/>
      <c r="BA1801" s="28"/>
      <c r="BB1801" s="28"/>
      <c r="BC1801" s="28"/>
      <c r="BD1801" s="28"/>
      <c r="BE1801" s="28"/>
      <c r="BF1801" s="28"/>
      <c r="BG1801" s="28"/>
      <c r="BH1801" s="28"/>
      <c r="BI1801" s="28"/>
      <c r="BJ1801" s="28"/>
      <c r="BK1801" s="28"/>
      <c r="BL1801" s="28"/>
      <c r="BM1801" s="28"/>
    </row>
    <row r="1802" spans="5:65" ht="15"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  <c r="V1802" s="16"/>
      <c r="W1802" s="16"/>
      <c r="X1802" s="16"/>
      <c r="Y1802" s="16"/>
      <c r="Z1802" s="16"/>
      <c r="AA1802" s="16"/>
      <c r="AB1802" s="16"/>
      <c r="AC1802" s="16"/>
      <c r="AD1802" s="16"/>
      <c r="AE1802" s="16"/>
      <c r="AF1802" s="16"/>
      <c r="AG1802" s="16"/>
      <c r="AH1802" s="16"/>
      <c r="AI1802" s="16"/>
      <c r="AJ1802" s="16"/>
      <c r="AK1802" s="16"/>
      <c r="AL1802" s="16"/>
      <c r="AM1802" s="16"/>
      <c r="AN1802" s="16"/>
      <c r="AO1802" s="16"/>
      <c r="AP1802" s="16"/>
      <c r="AQ1802" s="16"/>
      <c r="AR1802" s="16"/>
      <c r="AS1802" s="16"/>
      <c r="AT1802" s="16"/>
      <c r="AU1802" s="16"/>
      <c r="AV1802" s="16"/>
      <c r="AW1802" s="16"/>
      <c r="AX1802" s="16"/>
      <c r="AY1802" s="16"/>
      <c r="AZ1802" s="28"/>
      <c r="BA1802" s="28"/>
      <c r="BB1802" s="28"/>
      <c r="BC1802" s="28"/>
      <c r="BD1802" s="28"/>
      <c r="BE1802" s="28"/>
      <c r="BF1802" s="28"/>
      <c r="BG1802" s="28"/>
      <c r="BH1802" s="28"/>
      <c r="BI1802" s="28"/>
      <c r="BJ1802" s="28"/>
      <c r="BK1802" s="28"/>
      <c r="BL1802" s="28"/>
      <c r="BM1802" s="28"/>
    </row>
    <row r="1803" spans="5:65" ht="15"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  <c r="V1803" s="16"/>
      <c r="W1803" s="16"/>
      <c r="X1803" s="16"/>
      <c r="Y1803" s="16"/>
      <c r="Z1803" s="16"/>
      <c r="AA1803" s="16"/>
      <c r="AB1803" s="16"/>
      <c r="AC1803" s="16"/>
      <c r="AD1803" s="16"/>
      <c r="AE1803" s="16"/>
      <c r="AF1803" s="16"/>
      <c r="AG1803" s="16"/>
      <c r="AH1803" s="16"/>
      <c r="AI1803" s="16"/>
      <c r="AJ1803" s="16"/>
      <c r="AK1803" s="16"/>
      <c r="AL1803" s="16"/>
      <c r="AM1803" s="16"/>
      <c r="AN1803" s="16"/>
      <c r="AO1803" s="16"/>
      <c r="AP1803" s="16"/>
      <c r="AQ1803" s="16"/>
      <c r="AR1803" s="16"/>
      <c r="AS1803" s="16"/>
      <c r="AT1803" s="16"/>
      <c r="AU1803" s="16"/>
      <c r="AV1803" s="16"/>
      <c r="AW1803" s="16"/>
      <c r="AX1803" s="16"/>
      <c r="AY1803" s="16"/>
      <c r="AZ1803" s="28"/>
      <c r="BA1803" s="28"/>
      <c r="BB1803" s="28"/>
      <c r="BC1803" s="28"/>
      <c r="BD1803" s="28"/>
      <c r="BE1803" s="28"/>
      <c r="BF1803" s="28"/>
      <c r="BG1803" s="28"/>
      <c r="BH1803" s="28"/>
      <c r="BI1803" s="28"/>
      <c r="BJ1803" s="28"/>
      <c r="BK1803" s="28"/>
      <c r="BL1803" s="28"/>
      <c r="BM1803" s="28"/>
    </row>
    <row r="1804" spans="5:65" ht="15"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  <c r="W1804" s="16"/>
      <c r="X1804" s="16"/>
      <c r="Y1804" s="16"/>
      <c r="Z1804" s="16"/>
      <c r="AA1804" s="16"/>
      <c r="AB1804" s="16"/>
      <c r="AC1804" s="16"/>
      <c r="AD1804" s="16"/>
      <c r="AE1804" s="16"/>
      <c r="AF1804" s="16"/>
      <c r="AG1804" s="16"/>
      <c r="AH1804" s="16"/>
      <c r="AI1804" s="16"/>
      <c r="AJ1804" s="16"/>
      <c r="AK1804" s="16"/>
      <c r="AL1804" s="16"/>
      <c r="AM1804" s="16"/>
      <c r="AN1804" s="16"/>
      <c r="AO1804" s="16"/>
      <c r="AP1804" s="16"/>
      <c r="AQ1804" s="16"/>
      <c r="AR1804" s="16"/>
      <c r="AS1804" s="16"/>
      <c r="AT1804" s="16"/>
      <c r="AU1804" s="16"/>
      <c r="AV1804" s="16"/>
      <c r="AW1804" s="16"/>
      <c r="AX1804" s="16"/>
      <c r="AY1804" s="16"/>
      <c r="AZ1804" s="28"/>
      <c r="BA1804" s="28"/>
      <c r="BB1804" s="28"/>
      <c r="BC1804" s="28"/>
      <c r="BD1804" s="28"/>
      <c r="BE1804" s="28"/>
      <c r="BF1804" s="28"/>
      <c r="BG1804" s="28"/>
      <c r="BH1804" s="28"/>
      <c r="BI1804" s="28"/>
      <c r="BJ1804" s="28"/>
      <c r="BK1804" s="28"/>
      <c r="BL1804" s="28"/>
      <c r="BM1804" s="28"/>
    </row>
    <row r="1805" spans="5:65" ht="15"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  <c r="W1805" s="16"/>
      <c r="X1805" s="16"/>
      <c r="Y1805" s="16"/>
      <c r="Z1805" s="16"/>
      <c r="AA1805" s="16"/>
      <c r="AB1805" s="16"/>
      <c r="AC1805" s="16"/>
      <c r="AD1805" s="16"/>
      <c r="AE1805" s="16"/>
      <c r="AF1805" s="16"/>
      <c r="AG1805" s="16"/>
      <c r="AH1805" s="16"/>
      <c r="AI1805" s="16"/>
      <c r="AJ1805" s="16"/>
      <c r="AK1805" s="16"/>
      <c r="AL1805" s="16"/>
      <c r="AM1805" s="16"/>
      <c r="AN1805" s="16"/>
      <c r="AO1805" s="16"/>
      <c r="AP1805" s="16"/>
      <c r="AQ1805" s="16"/>
      <c r="AR1805" s="16"/>
      <c r="AS1805" s="16"/>
      <c r="AT1805" s="16"/>
      <c r="AU1805" s="16"/>
      <c r="AV1805" s="16"/>
      <c r="AW1805" s="16"/>
      <c r="AX1805" s="16"/>
      <c r="AY1805" s="16"/>
      <c r="AZ1805" s="28"/>
      <c r="BA1805" s="28"/>
      <c r="BB1805" s="28"/>
      <c r="BC1805" s="28"/>
      <c r="BD1805" s="28"/>
      <c r="BE1805" s="28"/>
      <c r="BF1805" s="28"/>
      <c r="BG1805" s="28"/>
      <c r="BH1805" s="28"/>
      <c r="BI1805" s="28"/>
      <c r="BJ1805" s="28"/>
      <c r="BK1805" s="28"/>
      <c r="BL1805" s="28"/>
      <c r="BM1805" s="28"/>
    </row>
    <row r="1806" spans="5:65" ht="15"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  <c r="V1806" s="16"/>
      <c r="W1806" s="16"/>
      <c r="X1806" s="16"/>
      <c r="Y1806" s="16"/>
      <c r="Z1806" s="16"/>
      <c r="AA1806" s="16"/>
      <c r="AB1806" s="16"/>
      <c r="AC1806" s="16"/>
      <c r="AD1806" s="16"/>
      <c r="AE1806" s="16"/>
      <c r="AF1806" s="16"/>
      <c r="AG1806" s="16"/>
      <c r="AH1806" s="16"/>
      <c r="AI1806" s="16"/>
      <c r="AJ1806" s="16"/>
      <c r="AK1806" s="16"/>
      <c r="AL1806" s="16"/>
      <c r="AM1806" s="16"/>
      <c r="AN1806" s="16"/>
      <c r="AO1806" s="16"/>
      <c r="AP1806" s="16"/>
      <c r="AQ1806" s="16"/>
      <c r="AR1806" s="16"/>
      <c r="AS1806" s="16"/>
      <c r="AT1806" s="16"/>
      <c r="AU1806" s="16"/>
      <c r="AV1806" s="16"/>
      <c r="AW1806" s="16"/>
      <c r="AX1806" s="16"/>
      <c r="AY1806" s="16"/>
      <c r="AZ1806" s="28"/>
      <c r="BA1806" s="28"/>
      <c r="BB1806" s="28"/>
      <c r="BC1806" s="28"/>
      <c r="BD1806" s="28"/>
      <c r="BE1806" s="28"/>
      <c r="BF1806" s="28"/>
      <c r="BG1806" s="28"/>
      <c r="BH1806" s="28"/>
      <c r="BI1806" s="28"/>
      <c r="BJ1806" s="28"/>
      <c r="BK1806" s="28"/>
      <c r="BL1806" s="28"/>
      <c r="BM1806" s="28"/>
    </row>
    <row r="1807" spans="5:65" ht="15"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  <c r="V1807" s="16"/>
      <c r="W1807" s="16"/>
      <c r="X1807" s="16"/>
      <c r="Y1807" s="16"/>
      <c r="Z1807" s="16"/>
      <c r="AA1807" s="16"/>
      <c r="AB1807" s="16"/>
      <c r="AC1807" s="16"/>
      <c r="AD1807" s="16"/>
      <c r="AE1807" s="16"/>
      <c r="AF1807" s="16"/>
      <c r="AG1807" s="16"/>
      <c r="AH1807" s="16"/>
      <c r="AI1807" s="16"/>
      <c r="AJ1807" s="16"/>
      <c r="AK1807" s="16"/>
      <c r="AL1807" s="16"/>
      <c r="AM1807" s="16"/>
      <c r="AN1807" s="16"/>
      <c r="AO1807" s="16"/>
      <c r="AP1807" s="16"/>
      <c r="AQ1807" s="16"/>
      <c r="AR1807" s="16"/>
      <c r="AS1807" s="16"/>
      <c r="AT1807" s="16"/>
      <c r="AU1807" s="16"/>
      <c r="AV1807" s="16"/>
      <c r="AW1807" s="16"/>
      <c r="AX1807" s="16"/>
      <c r="AY1807" s="16"/>
      <c r="AZ1807" s="28"/>
      <c r="BA1807" s="28"/>
      <c r="BB1807" s="28"/>
      <c r="BC1807" s="28"/>
      <c r="BD1807" s="28"/>
      <c r="BE1807" s="28"/>
      <c r="BF1807" s="28"/>
      <c r="BG1807" s="28"/>
      <c r="BH1807" s="28"/>
      <c r="BI1807" s="28"/>
      <c r="BJ1807" s="28"/>
      <c r="BK1807" s="28"/>
      <c r="BL1807" s="28"/>
      <c r="BM1807" s="28"/>
    </row>
    <row r="1808" spans="5:65" ht="15">
      <c r="E1808" s="16"/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  <c r="W1808" s="16"/>
      <c r="X1808" s="16"/>
      <c r="Y1808" s="16"/>
      <c r="Z1808" s="16"/>
      <c r="AA1808" s="16"/>
      <c r="AB1808" s="16"/>
      <c r="AC1808" s="16"/>
      <c r="AD1808" s="16"/>
      <c r="AE1808" s="16"/>
      <c r="AF1808" s="16"/>
      <c r="AG1808" s="16"/>
      <c r="AH1808" s="16"/>
      <c r="AI1808" s="16"/>
      <c r="AJ1808" s="16"/>
      <c r="AK1808" s="16"/>
      <c r="AL1808" s="16"/>
      <c r="AM1808" s="16"/>
      <c r="AN1808" s="16"/>
      <c r="AO1808" s="16"/>
      <c r="AP1808" s="16"/>
      <c r="AQ1808" s="16"/>
      <c r="AR1808" s="16"/>
      <c r="AS1808" s="16"/>
      <c r="AT1808" s="16"/>
      <c r="AU1808" s="16"/>
      <c r="AV1808" s="16"/>
      <c r="AW1808" s="16"/>
      <c r="AX1808" s="16"/>
      <c r="AY1808" s="16"/>
      <c r="AZ1808" s="28"/>
      <c r="BA1808" s="28"/>
      <c r="BB1808" s="28"/>
      <c r="BC1808" s="28"/>
      <c r="BD1808" s="28"/>
      <c r="BE1808" s="28"/>
      <c r="BF1808" s="28"/>
      <c r="BG1808" s="28"/>
      <c r="BH1808" s="28"/>
      <c r="BI1808" s="28"/>
      <c r="BJ1808" s="28"/>
      <c r="BK1808" s="28"/>
      <c r="BL1808" s="28"/>
      <c r="BM1808" s="28"/>
    </row>
    <row r="1809" spans="5:65" ht="15"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  <c r="W1809" s="16"/>
      <c r="X1809" s="16"/>
      <c r="Y1809" s="16"/>
      <c r="Z1809" s="16"/>
      <c r="AA1809" s="16"/>
      <c r="AB1809" s="16"/>
      <c r="AC1809" s="16"/>
      <c r="AD1809" s="16"/>
      <c r="AE1809" s="16"/>
      <c r="AF1809" s="16"/>
      <c r="AG1809" s="16"/>
      <c r="AH1809" s="16"/>
      <c r="AI1809" s="16"/>
      <c r="AJ1809" s="16"/>
      <c r="AK1809" s="16"/>
      <c r="AL1809" s="16"/>
      <c r="AM1809" s="16"/>
      <c r="AN1809" s="16"/>
      <c r="AO1809" s="16"/>
      <c r="AP1809" s="16"/>
      <c r="AQ1809" s="16"/>
      <c r="AR1809" s="16"/>
      <c r="AS1809" s="16"/>
      <c r="AT1809" s="16"/>
      <c r="AU1809" s="16"/>
      <c r="AV1809" s="16"/>
      <c r="AW1809" s="16"/>
      <c r="AX1809" s="16"/>
      <c r="AY1809" s="16"/>
      <c r="AZ1809" s="28"/>
      <c r="BA1809" s="28"/>
      <c r="BB1809" s="28"/>
      <c r="BC1809" s="28"/>
      <c r="BD1809" s="28"/>
      <c r="BE1809" s="28"/>
      <c r="BF1809" s="28"/>
      <c r="BG1809" s="28"/>
      <c r="BH1809" s="28"/>
      <c r="BI1809" s="28"/>
      <c r="BJ1809" s="28"/>
      <c r="BK1809" s="28"/>
      <c r="BL1809" s="28"/>
      <c r="BM1809" s="28"/>
    </row>
    <row r="1810" spans="5:65" ht="15"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  <c r="U1810" s="16"/>
      <c r="V1810" s="16"/>
      <c r="W1810" s="16"/>
      <c r="X1810" s="16"/>
      <c r="Y1810" s="16"/>
      <c r="Z1810" s="16"/>
      <c r="AA1810" s="16"/>
      <c r="AB1810" s="16"/>
      <c r="AC1810" s="16"/>
      <c r="AD1810" s="16"/>
      <c r="AE1810" s="16"/>
      <c r="AF1810" s="16"/>
      <c r="AG1810" s="16"/>
      <c r="AH1810" s="16"/>
      <c r="AI1810" s="16"/>
      <c r="AJ1810" s="16"/>
      <c r="AK1810" s="16"/>
      <c r="AL1810" s="16"/>
      <c r="AM1810" s="16"/>
      <c r="AN1810" s="16"/>
      <c r="AO1810" s="16"/>
      <c r="AP1810" s="16"/>
      <c r="AQ1810" s="16"/>
      <c r="AR1810" s="16"/>
      <c r="AS1810" s="16"/>
      <c r="AT1810" s="16"/>
      <c r="AU1810" s="16"/>
      <c r="AV1810" s="16"/>
      <c r="AW1810" s="16"/>
      <c r="AX1810" s="16"/>
      <c r="AY1810" s="16"/>
      <c r="AZ1810" s="28"/>
      <c r="BA1810" s="28"/>
      <c r="BB1810" s="28"/>
      <c r="BC1810" s="28"/>
      <c r="BD1810" s="28"/>
      <c r="BE1810" s="28"/>
      <c r="BF1810" s="28"/>
      <c r="BG1810" s="28"/>
      <c r="BH1810" s="28"/>
      <c r="BI1810" s="28"/>
      <c r="BJ1810" s="28"/>
      <c r="BK1810" s="28"/>
      <c r="BL1810" s="28"/>
      <c r="BM1810" s="28"/>
    </row>
    <row r="1811" spans="5:65" ht="15">
      <c r="E1811" s="16"/>
      <c r="F1811" s="16"/>
      <c r="G1811" s="16"/>
      <c r="H1811" s="16"/>
      <c r="I1811" s="16"/>
      <c r="J1811" s="16"/>
      <c r="K1811" s="16"/>
      <c r="L1811" s="16"/>
      <c r="M1811" s="16"/>
      <c r="N1811" s="16"/>
      <c r="O1811" s="16"/>
      <c r="P1811" s="16"/>
      <c r="Q1811" s="16"/>
      <c r="R1811" s="16"/>
      <c r="S1811" s="16"/>
      <c r="T1811" s="16"/>
      <c r="U1811" s="16"/>
      <c r="V1811" s="16"/>
      <c r="W1811" s="16"/>
      <c r="X1811" s="16"/>
      <c r="Y1811" s="16"/>
      <c r="Z1811" s="16"/>
      <c r="AA1811" s="16"/>
      <c r="AB1811" s="16"/>
      <c r="AC1811" s="16"/>
      <c r="AD1811" s="16"/>
      <c r="AE1811" s="16"/>
      <c r="AF1811" s="16"/>
      <c r="AG1811" s="16"/>
      <c r="AH1811" s="16"/>
      <c r="AI1811" s="16"/>
      <c r="AJ1811" s="16"/>
      <c r="AK1811" s="16"/>
      <c r="AL1811" s="16"/>
      <c r="AM1811" s="16"/>
      <c r="AN1811" s="16"/>
      <c r="AO1811" s="16"/>
      <c r="AP1811" s="16"/>
      <c r="AQ1811" s="16"/>
      <c r="AR1811" s="16"/>
      <c r="AS1811" s="16"/>
      <c r="AT1811" s="16"/>
      <c r="AU1811" s="16"/>
      <c r="AV1811" s="16"/>
      <c r="AW1811" s="16"/>
      <c r="AX1811" s="16"/>
      <c r="AY1811" s="16"/>
      <c r="AZ1811" s="28"/>
      <c r="BA1811" s="28"/>
      <c r="BB1811" s="28"/>
      <c r="BC1811" s="28"/>
      <c r="BD1811" s="28"/>
      <c r="BE1811" s="28"/>
      <c r="BF1811" s="28"/>
      <c r="BG1811" s="28"/>
      <c r="BH1811" s="28"/>
      <c r="BI1811" s="28"/>
      <c r="BJ1811" s="28"/>
      <c r="BK1811" s="28"/>
      <c r="BL1811" s="28"/>
      <c r="BM1811" s="28"/>
    </row>
    <row r="1812" spans="5:65" ht="15">
      <c r="E1812" s="16"/>
      <c r="F1812" s="16"/>
      <c r="G1812" s="16"/>
      <c r="H1812" s="16"/>
      <c r="I1812" s="16"/>
      <c r="J1812" s="16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  <c r="W1812" s="16"/>
      <c r="X1812" s="16"/>
      <c r="Y1812" s="16"/>
      <c r="Z1812" s="16"/>
      <c r="AA1812" s="16"/>
      <c r="AB1812" s="16"/>
      <c r="AC1812" s="16"/>
      <c r="AD1812" s="16"/>
      <c r="AE1812" s="16"/>
      <c r="AF1812" s="16"/>
      <c r="AG1812" s="16"/>
      <c r="AH1812" s="16"/>
      <c r="AI1812" s="16"/>
      <c r="AJ1812" s="16"/>
      <c r="AK1812" s="16"/>
      <c r="AL1812" s="16"/>
      <c r="AM1812" s="16"/>
      <c r="AN1812" s="16"/>
      <c r="AO1812" s="16"/>
      <c r="AP1812" s="16"/>
      <c r="AQ1812" s="16"/>
      <c r="AR1812" s="16"/>
      <c r="AS1812" s="16"/>
      <c r="AT1812" s="16"/>
      <c r="AU1812" s="16"/>
      <c r="AV1812" s="16"/>
      <c r="AW1812" s="16"/>
      <c r="AX1812" s="16"/>
      <c r="AY1812" s="16"/>
      <c r="AZ1812" s="28"/>
      <c r="BA1812" s="28"/>
      <c r="BB1812" s="28"/>
      <c r="BC1812" s="28"/>
      <c r="BD1812" s="28"/>
      <c r="BE1812" s="28"/>
      <c r="BF1812" s="28"/>
      <c r="BG1812" s="28"/>
      <c r="BH1812" s="28"/>
      <c r="BI1812" s="28"/>
      <c r="BJ1812" s="28"/>
      <c r="BK1812" s="28"/>
      <c r="BL1812" s="28"/>
      <c r="BM1812" s="28"/>
    </row>
    <row r="1813" spans="5:65" ht="15">
      <c r="E1813" s="16"/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  <c r="W1813" s="16"/>
      <c r="X1813" s="16"/>
      <c r="Y1813" s="16"/>
      <c r="Z1813" s="16"/>
      <c r="AA1813" s="16"/>
      <c r="AB1813" s="16"/>
      <c r="AC1813" s="16"/>
      <c r="AD1813" s="16"/>
      <c r="AE1813" s="16"/>
      <c r="AF1813" s="16"/>
      <c r="AG1813" s="16"/>
      <c r="AH1813" s="16"/>
      <c r="AI1813" s="16"/>
      <c r="AJ1813" s="16"/>
      <c r="AK1813" s="16"/>
      <c r="AL1813" s="16"/>
      <c r="AM1813" s="16"/>
      <c r="AN1813" s="16"/>
      <c r="AO1813" s="16"/>
      <c r="AP1813" s="16"/>
      <c r="AQ1813" s="16"/>
      <c r="AR1813" s="16"/>
      <c r="AS1813" s="16"/>
      <c r="AT1813" s="16"/>
      <c r="AU1813" s="16"/>
      <c r="AV1813" s="16"/>
      <c r="AW1813" s="16"/>
      <c r="AX1813" s="16"/>
      <c r="AY1813" s="16"/>
      <c r="AZ1813" s="28"/>
      <c r="BA1813" s="28"/>
      <c r="BB1813" s="28"/>
      <c r="BC1813" s="28"/>
      <c r="BD1813" s="28"/>
      <c r="BE1813" s="28"/>
      <c r="BF1813" s="28"/>
      <c r="BG1813" s="28"/>
      <c r="BH1813" s="28"/>
      <c r="BI1813" s="28"/>
      <c r="BJ1813" s="28"/>
      <c r="BK1813" s="28"/>
      <c r="BL1813" s="28"/>
      <c r="BM1813" s="28"/>
    </row>
    <row r="1814" spans="5:65" ht="15">
      <c r="E1814" s="16"/>
      <c r="F1814" s="16"/>
      <c r="G1814" s="16"/>
      <c r="H1814" s="16"/>
      <c r="I1814" s="16"/>
      <c r="J1814" s="16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  <c r="W1814" s="16"/>
      <c r="X1814" s="16"/>
      <c r="Y1814" s="16"/>
      <c r="Z1814" s="16"/>
      <c r="AA1814" s="16"/>
      <c r="AB1814" s="16"/>
      <c r="AC1814" s="16"/>
      <c r="AD1814" s="16"/>
      <c r="AE1814" s="16"/>
      <c r="AF1814" s="16"/>
      <c r="AG1814" s="16"/>
      <c r="AH1814" s="16"/>
      <c r="AI1814" s="16"/>
      <c r="AJ1814" s="16"/>
      <c r="AK1814" s="16"/>
      <c r="AL1814" s="16"/>
      <c r="AM1814" s="16"/>
      <c r="AN1814" s="16"/>
      <c r="AO1814" s="16"/>
      <c r="AP1814" s="16"/>
      <c r="AQ1814" s="16"/>
      <c r="AR1814" s="16"/>
      <c r="AS1814" s="16"/>
      <c r="AT1814" s="16"/>
      <c r="AU1814" s="16"/>
      <c r="AV1814" s="16"/>
      <c r="AW1814" s="16"/>
      <c r="AX1814" s="16"/>
      <c r="AY1814" s="16"/>
      <c r="AZ1814" s="28"/>
      <c r="BA1814" s="28"/>
      <c r="BB1814" s="28"/>
      <c r="BC1814" s="28"/>
      <c r="BD1814" s="28"/>
      <c r="BE1814" s="28"/>
      <c r="BF1814" s="28"/>
      <c r="BG1814" s="28"/>
      <c r="BH1814" s="28"/>
      <c r="BI1814" s="28"/>
      <c r="BJ1814" s="28"/>
      <c r="BK1814" s="28"/>
      <c r="BL1814" s="28"/>
      <c r="BM1814" s="28"/>
    </row>
    <row r="1815" spans="5:65" ht="15">
      <c r="E1815" s="16"/>
      <c r="F1815" s="16"/>
      <c r="G1815" s="16"/>
      <c r="H1815" s="16"/>
      <c r="I1815" s="16"/>
      <c r="J1815" s="16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  <c r="V1815" s="16"/>
      <c r="W1815" s="16"/>
      <c r="X1815" s="16"/>
      <c r="Y1815" s="16"/>
      <c r="Z1815" s="16"/>
      <c r="AA1815" s="16"/>
      <c r="AB1815" s="16"/>
      <c r="AC1815" s="16"/>
      <c r="AD1815" s="16"/>
      <c r="AE1815" s="16"/>
      <c r="AF1815" s="16"/>
      <c r="AG1815" s="16"/>
      <c r="AH1815" s="16"/>
      <c r="AI1815" s="16"/>
      <c r="AJ1815" s="16"/>
      <c r="AK1815" s="16"/>
      <c r="AL1815" s="16"/>
      <c r="AM1815" s="16"/>
      <c r="AN1815" s="16"/>
      <c r="AO1815" s="16"/>
      <c r="AP1815" s="16"/>
      <c r="AQ1815" s="16"/>
      <c r="AR1815" s="16"/>
      <c r="AS1815" s="16"/>
      <c r="AT1815" s="16"/>
      <c r="AU1815" s="16"/>
      <c r="AV1815" s="16"/>
      <c r="AW1815" s="16"/>
      <c r="AX1815" s="16"/>
      <c r="AY1815" s="16"/>
      <c r="AZ1815" s="28"/>
      <c r="BA1815" s="28"/>
      <c r="BB1815" s="28"/>
      <c r="BC1815" s="28"/>
      <c r="BD1815" s="28"/>
      <c r="BE1815" s="28"/>
      <c r="BF1815" s="28"/>
      <c r="BG1815" s="28"/>
      <c r="BH1815" s="28"/>
      <c r="BI1815" s="28"/>
      <c r="BJ1815" s="28"/>
      <c r="BK1815" s="28"/>
      <c r="BL1815" s="28"/>
      <c r="BM1815" s="28"/>
    </row>
    <row r="1816" spans="5:65" ht="15">
      <c r="E1816" s="16"/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  <c r="W1816" s="16"/>
      <c r="X1816" s="16"/>
      <c r="Y1816" s="16"/>
      <c r="Z1816" s="16"/>
      <c r="AA1816" s="16"/>
      <c r="AB1816" s="16"/>
      <c r="AC1816" s="16"/>
      <c r="AD1816" s="16"/>
      <c r="AE1816" s="16"/>
      <c r="AF1816" s="16"/>
      <c r="AG1816" s="16"/>
      <c r="AH1816" s="16"/>
      <c r="AI1816" s="16"/>
      <c r="AJ1816" s="16"/>
      <c r="AK1816" s="16"/>
      <c r="AL1816" s="16"/>
      <c r="AM1816" s="16"/>
      <c r="AN1816" s="16"/>
      <c r="AO1816" s="16"/>
      <c r="AP1816" s="16"/>
      <c r="AQ1816" s="16"/>
      <c r="AR1816" s="16"/>
      <c r="AS1816" s="16"/>
      <c r="AT1816" s="16"/>
      <c r="AU1816" s="16"/>
      <c r="AV1816" s="16"/>
      <c r="AW1816" s="16"/>
      <c r="AX1816" s="16"/>
      <c r="AY1816" s="16"/>
      <c r="AZ1816" s="28"/>
      <c r="BA1816" s="28"/>
      <c r="BB1816" s="28"/>
      <c r="BC1816" s="28"/>
      <c r="BD1816" s="28"/>
      <c r="BE1816" s="28"/>
      <c r="BF1816" s="28"/>
      <c r="BG1816" s="28"/>
      <c r="BH1816" s="28"/>
      <c r="BI1816" s="28"/>
      <c r="BJ1816" s="28"/>
      <c r="BK1816" s="28"/>
      <c r="BL1816" s="28"/>
      <c r="BM1816" s="28"/>
    </row>
    <row r="1817" spans="5:65" ht="15">
      <c r="E1817" s="16"/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  <c r="W1817" s="16"/>
      <c r="X1817" s="16"/>
      <c r="Y1817" s="16"/>
      <c r="Z1817" s="16"/>
      <c r="AA1817" s="16"/>
      <c r="AB1817" s="16"/>
      <c r="AC1817" s="16"/>
      <c r="AD1817" s="16"/>
      <c r="AE1817" s="16"/>
      <c r="AF1817" s="16"/>
      <c r="AG1817" s="16"/>
      <c r="AH1817" s="16"/>
      <c r="AI1817" s="16"/>
      <c r="AJ1817" s="16"/>
      <c r="AK1817" s="16"/>
      <c r="AL1817" s="16"/>
      <c r="AM1817" s="16"/>
      <c r="AN1817" s="16"/>
      <c r="AO1817" s="16"/>
      <c r="AP1817" s="16"/>
      <c r="AQ1817" s="16"/>
      <c r="AR1817" s="16"/>
      <c r="AS1817" s="16"/>
      <c r="AT1817" s="16"/>
      <c r="AU1817" s="16"/>
      <c r="AV1817" s="16"/>
      <c r="AW1817" s="16"/>
      <c r="AX1817" s="16"/>
      <c r="AY1817" s="16"/>
      <c r="AZ1817" s="28"/>
      <c r="BA1817" s="28"/>
      <c r="BB1817" s="28"/>
      <c r="BC1817" s="28"/>
      <c r="BD1817" s="28"/>
      <c r="BE1817" s="28"/>
      <c r="BF1817" s="28"/>
      <c r="BG1817" s="28"/>
      <c r="BH1817" s="28"/>
      <c r="BI1817" s="28"/>
      <c r="BJ1817" s="28"/>
      <c r="BK1817" s="28"/>
      <c r="BL1817" s="28"/>
      <c r="BM1817" s="28"/>
    </row>
    <row r="1818" spans="5:65" ht="15">
      <c r="E1818" s="16"/>
      <c r="F1818" s="16"/>
      <c r="G1818" s="16"/>
      <c r="H1818" s="16"/>
      <c r="I1818" s="16"/>
      <c r="J1818" s="16"/>
      <c r="K1818" s="16"/>
      <c r="L1818" s="16"/>
      <c r="M1818" s="16"/>
      <c r="N1818" s="16"/>
      <c r="O1818" s="16"/>
      <c r="P1818" s="16"/>
      <c r="Q1818" s="16"/>
      <c r="R1818" s="16"/>
      <c r="S1818" s="16"/>
      <c r="T1818" s="16"/>
      <c r="U1818" s="16"/>
      <c r="V1818" s="16"/>
      <c r="W1818" s="16"/>
      <c r="X1818" s="16"/>
      <c r="Y1818" s="16"/>
      <c r="Z1818" s="16"/>
      <c r="AA1818" s="16"/>
      <c r="AB1818" s="16"/>
      <c r="AC1818" s="16"/>
      <c r="AD1818" s="16"/>
      <c r="AE1818" s="16"/>
      <c r="AF1818" s="16"/>
      <c r="AG1818" s="16"/>
      <c r="AH1818" s="16"/>
      <c r="AI1818" s="16"/>
      <c r="AJ1818" s="16"/>
      <c r="AK1818" s="16"/>
      <c r="AL1818" s="16"/>
      <c r="AM1818" s="16"/>
      <c r="AN1818" s="16"/>
      <c r="AO1818" s="16"/>
      <c r="AP1818" s="16"/>
      <c r="AQ1818" s="16"/>
      <c r="AR1818" s="16"/>
      <c r="AS1818" s="16"/>
      <c r="AT1818" s="16"/>
      <c r="AU1818" s="16"/>
      <c r="AV1818" s="16"/>
      <c r="AW1818" s="16"/>
      <c r="AX1818" s="16"/>
      <c r="AY1818" s="16"/>
      <c r="AZ1818" s="28"/>
      <c r="BA1818" s="28"/>
      <c r="BB1818" s="28"/>
      <c r="BC1818" s="28"/>
      <c r="BD1818" s="28"/>
      <c r="BE1818" s="28"/>
      <c r="BF1818" s="28"/>
      <c r="BG1818" s="28"/>
      <c r="BH1818" s="28"/>
      <c r="BI1818" s="28"/>
      <c r="BJ1818" s="28"/>
      <c r="BK1818" s="28"/>
      <c r="BL1818" s="28"/>
      <c r="BM1818" s="28"/>
    </row>
    <row r="1819" spans="5:65" ht="15">
      <c r="E1819" s="16"/>
      <c r="F1819" s="16"/>
      <c r="G1819" s="16"/>
      <c r="H1819" s="16"/>
      <c r="I1819" s="16"/>
      <c r="J1819" s="16"/>
      <c r="K1819" s="16"/>
      <c r="L1819" s="16"/>
      <c r="M1819" s="16"/>
      <c r="N1819" s="16"/>
      <c r="O1819" s="16"/>
      <c r="P1819" s="16"/>
      <c r="Q1819" s="16"/>
      <c r="R1819" s="16"/>
      <c r="S1819" s="16"/>
      <c r="T1819" s="16"/>
      <c r="U1819" s="16"/>
      <c r="V1819" s="16"/>
      <c r="W1819" s="16"/>
      <c r="X1819" s="16"/>
      <c r="Y1819" s="16"/>
      <c r="Z1819" s="16"/>
      <c r="AA1819" s="16"/>
      <c r="AB1819" s="16"/>
      <c r="AC1819" s="16"/>
      <c r="AD1819" s="16"/>
      <c r="AE1819" s="16"/>
      <c r="AF1819" s="16"/>
      <c r="AG1819" s="16"/>
      <c r="AH1819" s="16"/>
      <c r="AI1819" s="16"/>
      <c r="AJ1819" s="16"/>
      <c r="AK1819" s="16"/>
      <c r="AL1819" s="16"/>
      <c r="AM1819" s="16"/>
      <c r="AN1819" s="16"/>
      <c r="AO1819" s="16"/>
      <c r="AP1819" s="16"/>
      <c r="AQ1819" s="16"/>
      <c r="AR1819" s="16"/>
      <c r="AS1819" s="16"/>
      <c r="AT1819" s="16"/>
      <c r="AU1819" s="16"/>
      <c r="AV1819" s="16"/>
      <c r="AW1819" s="16"/>
      <c r="AX1819" s="16"/>
      <c r="AY1819" s="16"/>
      <c r="AZ1819" s="28"/>
      <c r="BA1819" s="28"/>
      <c r="BB1819" s="28"/>
      <c r="BC1819" s="28"/>
      <c r="BD1819" s="28"/>
      <c r="BE1819" s="28"/>
      <c r="BF1819" s="28"/>
      <c r="BG1819" s="28"/>
      <c r="BH1819" s="28"/>
      <c r="BI1819" s="28"/>
      <c r="BJ1819" s="28"/>
      <c r="BK1819" s="28"/>
      <c r="BL1819" s="28"/>
      <c r="BM1819" s="28"/>
    </row>
    <row r="1820" spans="5:65" ht="15">
      <c r="E1820" s="16"/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  <c r="W1820" s="16"/>
      <c r="X1820" s="16"/>
      <c r="Y1820" s="16"/>
      <c r="Z1820" s="16"/>
      <c r="AA1820" s="16"/>
      <c r="AB1820" s="16"/>
      <c r="AC1820" s="16"/>
      <c r="AD1820" s="16"/>
      <c r="AE1820" s="16"/>
      <c r="AF1820" s="16"/>
      <c r="AG1820" s="16"/>
      <c r="AH1820" s="16"/>
      <c r="AI1820" s="16"/>
      <c r="AJ1820" s="16"/>
      <c r="AK1820" s="16"/>
      <c r="AL1820" s="16"/>
      <c r="AM1820" s="16"/>
      <c r="AN1820" s="16"/>
      <c r="AO1820" s="16"/>
      <c r="AP1820" s="16"/>
      <c r="AQ1820" s="16"/>
      <c r="AR1820" s="16"/>
      <c r="AS1820" s="16"/>
      <c r="AT1820" s="16"/>
      <c r="AU1820" s="16"/>
      <c r="AV1820" s="16"/>
      <c r="AW1820" s="16"/>
      <c r="AX1820" s="16"/>
      <c r="AY1820" s="16"/>
      <c r="AZ1820" s="28"/>
      <c r="BA1820" s="28"/>
      <c r="BB1820" s="28"/>
      <c r="BC1820" s="28"/>
      <c r="BD1820" s="28"/>
      <c r="BE1820" s="28"/>
      <c r="BF1820" s="28"/>
      <c r="BG1820" s="28"/>
      <c r="BH1820" s="28"/>
      <c r="BI1820" s="28"/>
      <c r="BJ1820" s="28"/>
      <c r="BK1820" s="28"/>
      <c r="BL1820" s="28"/>
      <c r="BM1820" s="28"/>
    </row>
    <row r="1821" spans="5:65" ht="15">
      <c r="E1821" s="16"/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  <c r="W1821" s="16"/>
      <c r="X1821" s="16"/>
      <c r="Y1821" s="16"/>
      <c r="Z1821" s="16"/>
      <c r="AA1821" s="16"/>
      <c r="AB1821" s="16"/>
      <c r="AC1821" s="16"/>
      <c r="AD1821" s="16"/>
      <c r="AE1821" s="16"/>
      <c r="AF1821" s="16"/>
      <c r="AG1821" s="16"/>
      <c r="AH1821" s="16"/>
      <c r="AI1821" s="16"/>
      <c r="AJ1821" s="16"/>
      <c r="AK1821" s="16"/>
      <c r="AL1821" s="16"/>
      <c r="AM1821" s="16"/>
      <c r="AN1821" s="16"/>
      <c r="AO1821" s="16"/>
      <c r="AP1821" s="16"/>
      <c r="AQ1821" s="16"/>
      <c r="AR1821" s="16"/>
      <c r="AS1821" s="16"/>
      <c r="AT1821" s="16"/>
      <c r="AU1821" s="16"/>
      <c r="AV1821" s="16"/>
      <c r="AW1821" s="16"/>
      <c r="AX1821" s="16"/>
      <c r="AY1821" s="16"/>
      <c r="AZ1821" s="28"/>
      <c r="BA1821" s="28"/>
      <c r="BB1821" s="28"/>
      <c r="BC1821" s="28"/>
      <c r="BD1821" s="28"/>
      <c r="BE1821" s="28"/>
      <c r="BF1821" s="28"/>
      <c r="BG1821" s="28"/>
      <c r="BH1821" s="28"/>
      <c r="BI1821" s="28"/>
      <c r="BJ1821" s="28"/>
      <c r="BK1821" s="28"/>
      <c r="BL1821" s="28"/>
      <c r="BM1821" s="28"/>
    </row>
    <row r="1822" spans="5:65" ht="15">
      <c r="E1822" s="16"/>
      <c r="F1822" s="16"/>
      <c r="G1822" s="16"/>
      <c r="H1822" s="16"/>
      <c r="I1822" s="16"/>
      <c r="J1822" s="16"/>
      <c r="K1822" s="16"/>
      <c r="L1822" s="16"/>
      <c r="M1822" s="16"/>
      <c r="N1822" s="16"/>
      <c r="O1822" s="16"/>
      <c r="P1822" s="16"/>
      <c r="Q1822" s="16"/>
      <c r="R1822" s="16"/>
      <c r="S1822" s="16"/>
      <c r="T1822" s="16"/>
      <c r="U1822" s="16"/>
      <c r="V1822" s="16"/>
      <c r="W1822" s="16"/>
      <c r="X1822" s="16"/>
      <c r="Y1822" s="16"/>
      <c r="Z1822" s="16"/>
      <c r="AA1822" s="16"/>
      <c r="AB1822" s="16"/>
      <c r="AC1822" s="16"/>
      <c r="AD1822" s="16"/>
      <c r="AE1822" s="16"/>
      <c r="AF1822" s="16"/>
      <c r="AG1822" s="16"/>
      <c r="AH1822" s="16"/>
      <c r="AI1822" s="16"/>
      <c r="AJ1822" s="16"/>
      <c r="AK1822" s="16"/>
      <c r="AL1822" s="16"/>
      <c r="AM1822" s="16"/>
      <c r="AN1822" s="16"/>
      <c r="AO1822" s="16"/>
      <c r="AP1822" s="16"/>
      <c r="AQ1822" s="16"/>
      <c r="AR1822" s="16"/>
      <c r="AS1822" s="16"/>
      <c r="AT1822" s="16"/>
      <c r="AU1822" s="16"/>
      <c r="AV1822" s="16"/>
      <c r="AW1822" s="16"/>
      <c r="AX1822" s="16"/>
      <c r="AY1822" s="16"/>
      <c r="AZ1822" s="28"/>
      <c r="BA1822" s="28"/>
      <c r="BB1822" s="28"/>
      <c r="BC1822" s="28"/>
      <c r="BD1822" s="28"/>
      <c r="BE1822" s="28"/>
      <c r="BF1822" s="28"/>
      <c r="BG1822" s="28"/>
      <c r="BH1822" s="28"/>
      <c r="BI1822" s="28"/>
      <c r="BJ1822" s="28"/>
      <c r="BK1822" s="28"/>
      <c r="BL1822" s="28"/>
      <c r="BM1822" s="28"/>
    </row>
    <row r="1823" spans="5:65" ht="15">
      <c r="E1823" s="16"/>
      <c r="F1823" s="16"/>
      <c r="G1823" s="16"/>
      <c r="H1823" s="16"/>
      <c r="I1823" s="16"/>
      <c r="J1823" s="16"/>
      <c r="K1823" s="16"/>
      <c r="L1823" s="16"/>
      <c r="M1823" s="16"/>
      <c r="N1823" s="16"/>
      <c r="O1823" s="16"/>
      <c r="P1823" s="16"/>
      <c r="Q1823" s="16"/>
      <c r="R1823" s="16"/>
      <c r="S1823" s="16"/>
      <c r="T1823" s="16"/>
      <c r="U1823" s="16"/>
      <c r="V1823" s="16"/>
      <c r="W1823" s="16"/>
      <c r="X1823" s="16"/>
      <c r="Y1823" s="16"/>
      <c r="Z1823" s="16"/>
      <c r="AA1823" s="16"/>
      <c r="AB1823" s="16"/>
      <c r="AC1823" s="16"/>
      <c r="AD1823" s="16"/>
      <c r="AE1823" s="16"/>
      <c r="AF1823" s="16"/>
      <c r="AG1823" s="16"/>
      <c r="AH1823" s="16"/>
      <c r="AI1823" s="16"/>
      <c r="AJ1823" s="16"/>
      <c r="AK1823" s="16"/>
      <c r="AL1823" s="16"/>
      <c r="AM1823" s="16"/>
      <c r="AN1823" s="16"/>
      <c r="AO1823" s="16"/>
      <c r="AP1823" s="16"/>
      <c r="AQ1823" s="16"/>
      <c r="AR1823" s="16"/>
      <c r="AS1823" s="16"/>
      <c r="AT1823" s="16"/>
      <c r="AU1823" s="16"/>
      <c r="AV1823" s="16"/>
      <c r="AW1823" s="16"/>
      <c r="AX1823" s="16"/>
      <c r="AY1823" s="16"/>
      <c r="AZ1823" s="28"/>
      <c r="BA1823" s="28"/>
      <c r="BB1823" s="28"/>
      <c r="BC1823" s="28"/>
      <c r="BD1823" s="28"/>
      <c r="BE1823" s="28"/>
      <c r="BF1823" s="28"/>
      <c r="BG1823" s="28"/>
      <c r="BH1823" s="28"/>
      <c r="BI1823" s="28"/>
      <c r="BJ1823" s="28"/>
      <c r="BK1823" s="28"/>
      <c r="BL1823" s="28"/>
      <c r="BM1823" s="28"/>
    </row>
    <row r="1824" spans="5:65" ht="15">
      <c r="E1824" s="16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  <c r="W1824" s="16"/>
      <c r="X1824" s="16"/>
      <c r="Y1824" s="16"/>
      <c r="Z1824" s="16"/>
      <c r="AA1824" s="16"/>
      <c r="AB1824" s="16"/>
      <c r="AC1824" s="16"/>
      <c r="AD1824" s="16"/>
      <c r="AE1824" s="16"/>
      <c r="AF1824" s="16"/>
      <c r="AG1824" s="16"/>
      <c r="AH1824" s="16"/>
      <c r="AI1824" s="16"/>
      <c r="AJ1824" s="16"/>
      <c r="AK1824" s="16"/>
      <c r="AL1824" s="16"/>
      <c r="AM1824" s="16"/>
      <c r="AN1824" s="16"/>
      <c r="AO1824" s="16"/>
      <c r="AP1824" s="16"/>
      <c r="AQ1824" s="16"/>
      <c r="AR1824" s="16"/>
      <c r="AS1824" s="16"/>
      <c r="AT1824" s="16"/>
      <c r="AU1824" s="16"/>
      <c r="AV1824" s="16"/>
      <c r="AW1824" s="16"/>
      <c r="AX1824" s="16"/>
      <c r="AY1824" s="16"/>
      <c r="AZ1824" s="28"/>
      <c r="BA1824" s="28"/>
      <c r="BB1824" s="28"/>
      <c r="BC1824" s="28"/>
      <c r="BD1824" s="28"/>
      <c r="BE1824" s="28"/>
      <c r="BF1824" s="28"/>
      <c r="BG1824" s="28"/>
      <c r="BH1824" s="28"/>
      <c r="BI1824" s="28"/>
      <c r="BJ1824" s="28"/>
      <c r="BK1824" s="28"/>
      <c r="BL1824" s="28"/>
      <c r="BM1824" s="28"/>
    </row>
    <row r="1825" spans="5:65" ht="15">
      <c r="E1825" s="16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  <c r="W1825" s="16"/>
      <c r="X1825" s="16"/>
      <c r="Y1825" s="16"/>
      <c r="Z1825" s="16"/>
      <c r="AA1825" s="16"/>
      <c r="AB1825" s="16"/>
      <c r="AC1825" s="16"/>
      <c r="AD1825" s="16"/>
      <c r="AE1825" s="16"/>
      <c r="AF1825" s="16"/>
      <c r="AG1825" s="16"/>
      <c r="AH1825" s="16"/>
      <c r="AI1825" s="16"/>
      <c r="AJ1825" s="16"/>
      <c r="AK1825" s="16"/>
      <c r="AL1825" s="16"/>
      <c r="AM1825" s="16"/>
      <c r="AN1825" s="16"/>
      <c r="AO1825" s="16"/>
      <c r="AP1825" s="16"/>
      <c r="AQ1825" s="16"/>
      <c r="AR1825" s="16"/>
      <c r="AS1825" s="16"/>
      <c r="AT1825" s="16"/>
      <c r="AU1825" s="16"/>
      <c r="AV1825" s="16"/>
      <c r="AW1825" s="16"/>
      <c r="AX1825" s="16"/>
      <c r="AY1825" s="16"/>
      <c r="AZ1825" s="28"/>
      <c r="BA1825" s="28"/>
      <c r="BB1825" s="28"/>
      <c r="BC1825" s="28"/>
      <c r="BD1825" s="28"/>
      <c r="BE1825" s="28"/>
      <c r="BF1825" s="28"/>
      <c r="BG1825" s="28"/>
      <c r="BH1825" s="28"/>
      <c r="BI1825" s="28"/>
      <c r="BJ1825" s="28"/>
      <c r="BK1825" s="28"/>
      <c r="BL1825" s="28"/>
      <c r="BM1825" s="28"/>
    </row>
    <row r="1826" spans="5:65" ht="15">
      <c r="E1826" s="16"/>
      <c r="F1826" s="16"/>
      <c r="G1826" s="16"/>
      <c r="H1826" s="16"/>
      <c r="I1826" s="16"/>
      <c r="J1826" s="16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  <c r="V1826" s="16"/>
      <c r="W1826" s="16"/>
      <c r="X1826" s="16"/>
      <c r="Y1826" s="16"/>
      <c r="Z1826" s="16"/>
      <c r="AA1826" s="16"/>
      <c r="AB1826" s="16"/>
      <c r="AC1826" s="16"/>
      <c r="AD1826" s="16"/>
      <c r="AE1826" s="16"/>
      <c r="AF1826" s="16"/>
      <c r="AG1826" s="16"/>
      <c r="AH1826" s="16"/>
      <c r="AI1826" s="16"/>
      <c r="AJ1826" s="16"/>
      <c r="AK1826" s="16"/>
      <c r="AL1826" s="16"/>
      <c r="AM1826" s="16"/>
      <c r="AN1826" s="16"/>
      <c r="AO1826" s="16"/>
      <c r="AP1826" s="16"/>
      <c r="AQ1826" s="16"/>
      <c r="AR1826" s="16"/>
      <c r="AS1826" s="16"/>
      <c r="AT1826" s="16"/>
      <c r="AU1826" s="16"/>
      <c r="AV1826" s="16"/>
      <c r="AW1826" s="16"/>
      <c r="AX1826" s="16"/>
      <c r="AY1826" s="16"/>
      <c r="AZ1826" s="28"/>
      <c r="BA1826" s="28"/>
      <c r="BB1826" s="28"/>
      <c r="BC1826" s="28"/>
      <c r="BD1826" s="28"/>
      <c r="BE1826" s="28"/>
      <c r="BF1826" s="28"/>
      <c r="BG1826" s="28"/>
      <c r="BH1826" s="28"/>
      <c r="BI1826" s="28"/>
      <c r="BJ1826" s="28"/>
      <c r="BK1826" s="28"/>
      <c r="BL1826" s="28"/>
      <c r="BM1826" s="28"/>
    </row>
    <row r="1827" spans="5:65" ht="15">
      <c r="E1827" s="16"/>
      <c r="F1827" s="16"/>
      <c r="G1827" s="16"/>
      <c r="H1827" s="16"/>
      <c r="I1827" s="16"/>
      <c r="J1827" s="16"/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  <c r="U1827" s="16"/>
      <c r="V1827" s="16"/>
      <c r="W1827" s="16"/>
      <c r="X1827" s="16"/>
      <c r="Y1827" s="16"/>
      <c r="Z1827" s="16"/>
      <c r="AA1827" s="16"/>
      <c r="AB1827" s="16"/>
      <c r="AC1827" s="16"/>
      <c r="AD1827" s="16"/>
      <c r="AE1827" s="16"/>
      <c r="AF1827" s="16"/>
      <c r="AG1827" s="16"/>
      <c r="AH1827" s="16"/>
      <c r="AI1827" s="16"/>
      <c r="AJ1827" s="16"/>
      <c r="AK1827" s="16"/>
      <c r="AL1827" s="16"/>
      <c r="AM1827" s="16"/>
      <c r="AN1827" s="16"/>
      <c r="AO1827" s="16"/>
      <c r="AP1827" s="16"/>
      <c r="AQ1827" s="16"/>
      <c r="AR1827" s="16"/>
      <c r="AS1827" s="16"/>
      <c r="AT1827" s="16"/>
      <c r="AU1827" s="16"/>
      <c r="AV1827" s="16"/>
      <c r="AW1827" s="16"/>
      <c r="AX1827" s="16"/>
      <c r="AY1827" s="16"/>
      <c r="AZ1827" s="28"/>
      <c r="BA1827" s="28"/>
      <c r="BB1827" s="28"/>
      <c r="BC1827" s="28"/>
      <c r="BD1827" s="28"/>
      <c r="BE1827" s="28"/>
      <c r="BF1827" s="28"/>
      <c r="BG1827" s="28"/>
      <c r="BH1827" s="28"/>
      <c r="BI1827" s="28"/>
      <c r="BJ1827" s="28"/>
      <c r="BK1827" s="28"/>
      <c r="BL1827" s="28"/>
      <c r="BM1827" s="28"/>
    </row>
    <row r="1828" spans="5:65" ht="15">
      <c r="E1828" s="16"/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  <c r="W1828" s="16"/>
      <c r="X1828" s="16"/>
      <c r="Y1828" s="16"/>
      <c r="Z1828" s="16"/>
      <c r="AA1828" s="16"/>
      <c r="AB1828" s="16"/>
      <c r="AC1828" s="16"/>
      <c r="AD1828" s="16"/>
      <c r="AE1828" s="16"/>
      <c r="AF1828" s="16"/>
      <c r="AG1828" s="16"/>
      <c r="AH1828" s="16"/>
      <c r="AI1828" s="16"/>
      <c r="AJ1828" s="16"/>
      <c r="AK1828" s="16"/>
      <c r="AL1828" s="16"/>
      <c r="AM1828" s="16"/>
      <c r="AN1828" s="16"/>
      <c r="AO1828" s="16"/>
      <c r="AP1828" s="16"/>
      <c r="AQ1828" s="16"/>
      <c r="AR1828" s="16"/>
      <c r="AS1828" s="16"/>
      <c r="AT1828" s="16"/>
      <c r="AU1828" s="16"/>
      <c r="AV1828" s="16"/>
      <c r="AW1828" s="16"/>
      <c r="AX1828" s="16"/>
      <c r="AY1828" s="16"/>
      <c r="AZ1828" s="28"/>
      <c r="BA1828" s="28"/>
      <c r="BB1828" s="28"/>
      <c r="BC1828" s="28"/>
      <c r="BD1828" s="28"/>
      <c r="BE1828" s="28"/>
      <c r="BF1828" s="28"/>
      <c r="BG1828" s="28"/>
      <c r="BH1828" s="28"/>
      <c r="BI1828" s="28"/>
      <c r="BJ1828" s="28"/>
      <c r="BK1828" s="28"/>
      <c r="BL1828" s="28"/>
      <c r="BM1828" s="28"/>
    </row>
    <row r="1829" spans="5:65" ht="15">
      <c r="E1829" s="16"/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  <c r="W1829" s="16"/>
      <c r="X1829" s="16"/>
      <c r="Y1829" s="16"/>
      <c r="Z1829" s="16"/>
      <c r="AA1829" s="16"/>
      <c r="AB1829" s="16"/>
      <c r="AC1829" s="16"/>
      <c r="AD1829" s="16"/>
      <c r="AE1829" s="16"/>
      <c r="AF1829" s="16"/>
      <c r="AG1829" s="16"/>
      <c r="AH1829" s="16"/>
      <c r="AI1829" s="16"/>
      <c r="AJ1829" s="16"/>
      <c r="AK1829" s="16"/>
      <c r="AL1829" s="16"/>
      <c r="AM1829" s="16"/>
      <c r="AN1829" s="16"/>
      <c r="AO1829" s="16"/>
      <c r="AP1829" s="16"/>
      <c r="AQ1829" s="16"/>
      <c r="AR1829" s="16"/>
      <c r="AS1829" s="16"/>
      <c r="AT1829" s="16"/>
      <c r="AU1829" s="16"/>
      <c r="AV1829" s="16"/>
      <c r="AW1829" s="16"/>
      <c r="AX1829" s="16"/>
      <c r="AY1829" s="16"/>
      <c r="AZ1829" s="28"/>
      <c r="BA1829" s="28"/>
      <c r="BB1829" s="28"/>
      <c r="BC1829" s="28"/>
      <c r="BD1829" s="28"/>
      <c r="BE1829" s="28"/>
      <c r="BF1829" s="28"/>
      <c r="BG1829" s="28"/>
      <c r="BH1829" s="28"/>
      <c r="BI1829" s="28"/>
      <c r="BJ1829" s="28"/>
      <c r="BK1829" s="28"/>
      <c r="BL1829" s="28"/>
      <c r="BM1829" s="28"/>
    </row>
    <row r="1830" spans="5:65" ht="15">
      <c r="E1830" s="16"/>
      <c r="F1830" s="16"/>
      <c r="G1830" s="16"/>
      <c r="H1830" s="16"/>
      <c r="I1830" s="16"/>
      <c r="J1830" s="16"/>
      <c r="K1830" s="16"/>
      <c r="L1830" s="16"/>
      <c r="M1830" s="16"/>
      <c r="N1830" s="16"/>
      <c r="O1830" s="16"/>
      <c r="P1830" s="16"/>
      <c r="Q1830" s="16"/>
      <c r="R1830" s="16"/>
      <c r="S1830" s="16"/>
      <c r="T1830" s="16"/>
      <c r="U1830" s="16"/>
      <c r="V1830" s="16"/>
      <c r="W1830" s="16"/>
      <c r="X1830" s="16"/>
      <c r="Y1830" s="16"/>
      <c r="Z1830" s="16"/>
      <c r="AA1830" s="16"/>
      <c r="AB1830" s="16"/>
      <c r="AC1830" s="16"/>
      <c r="AD1830" s="16"/>
      <c r="AE1830" s="16"/>
      <c r="AF1830" s="16"/>
      <c r="AG1830" s="16"/>
      <c r="AH1830" s="16"/>
      <c r="AI1830" s="16"/>
      <c r="AJ1830" s="16"/>
      <c r="AK1830" s="16"/>
      <c r="AL1830" s="16"/>
      <c r="AM1830" s="16"/>
      <c r="AN1830" s="16"/>
      <c r="AO1830" s="16"/>
      <c r="AP1830" s="16"/>
      <c r="AQ1830" s="16"/>
      <c r="AR1830" s="16"/>
      <c r="AS1830" s="16"/>
      <c r="AT1830" s="16"/>
      <c r="AU1830" s="16"/>
      <c r="AV1830" s="16"/>
      <c r="AW1830" s="16"/>
      <c r="AX1830" s="16"/>
      <c r="AY1830" s="16"/>
      <c r="AZ1830" s="28"/>
      <c r="BA1830" s="28"/>
      <c r="BB1830" s="28"/>
      <c r="BC1830" s="28"/>
      <c r="BD1830" s="28"/>
      <c r="BE1830" s="28"/>
      <c r="BF1830" s="28"/>
      <c r="BG1830" s="28"/>
      <c r="BH1830" s="28"/>
      <c r="BI1830" s="28"/>
      <c r="BJ1830" s="28"/>
      <c r="BK1830" s="28"/>
      <c r="BL1830" s="28"/>
      <c r="BM1830" s="28"/>
    </row>
    <row r="1831" spans="5:65" ht="15">
      <c r="E1831" s="16"/>
      <c r="F1831" s="16"/>
      <c r="G1831" s="16"/>
      <c r="H1831" s="16"/>
      <c r="I1831" s="16"/>
      <c r="J1831" s="16"/>
      <c r="K1831" s="16"/>
      <c r="L1831" s="16"/>
      <c r="M1831" s="16"/>
      <c r="N1831" s="16"/>
      <c r="O1831" s="16"/>
      <c r="P1831" s="16"/>
      <c r="Q1831" s="16"/>
      <c r="R1831" s="16"/>
      <c r="S1831" s="16"/>
      <c r="T1831" s="16"/>
      <c r="U1831" s="16"/>
      <c r="V1831" s="16"/>
      <c r="W1831" s="16"/>
      <c r="X1831" s="16"/>
      <c r="Y1831" s="16"/>
      <c r="Z1831" s="16"/>
      <c r="AA1831" s="16"/>
      <c r="AB1831" s="16"/>
      <c r="AC1831" s="16"/>
      <c r="AD1831" s="16"/>
      <c r="AE1831" s="16"/>
      <c r="AF1831" s="16"/>
      <c r="AG1831" s="16"/>
      <c r="AH1831" s="16"/>
      <c r="AI1831" s="16"/>
      <c r="AJ1831" s="16"/>
      <c r="AK1831" s="16"/>
      <c r="AL1831" s="16"/>
      <c r="AM1831" s="16"/>
      <c r="AN1831" s="16"/>
      <c r="AO1831" s="16"/>
      <c r="AP1831" s="16"/>
      <c r="AQ1831" s="16"/>
      <c r="AR1831" s="16"/>
      <c r="AS1831" s="16"/>
      <c r="AT1831" s="16"/>
      <c r="AU1831" s="16"/>
      <c r="AV1831" s="16"/>
      <c r="AW1831" s="16"/>
      <c r="AX1831" s="16"/>
      <c r="AY1831" s="16"/>
      <c r="AZ1831" s="28"/>
      <c r="BA1831" s="28"/>
      <c r="BB1831" s="28"/>
      <c r="BC1831" s="28"/>
      <c r="BD1831" s="28"/>
      <c r="BE1831" s="28"/>
      <c r="BF1831" s="28"/>
      <c r="BG1831" s="28"/>
      <c r="BH1831" s="28"/>
      <c r="BI1831" s="28"/>
      <c r="BJ1831" s="28"/>
      <c r="BK1831" s="28"/>
      <c r="BL1831" s="28"/>
      <c r="BM1831" s="28"/>
    </row>
    <row r="1832" spans="5:65" ht="15">
      <c r="E1832" s="16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  <c r="W1832" s="16"/>
      <c r="X1832" s="16"/>
      <c r="Y1832" s="16"/>
      <c r="Z1832" s="16"/>
      <c r="AA1832" s="16"/>
      <c r="AB1832" s="16"/>
      <c r="AC1832" s="16"/>
      <c r="AD1832" s="16"/>
      <c r="AE1832" s="16"/>
      <c r="AF1832" s="16"/>
      <c r="AG1832" s="16"/>
      <c r="AH1832" s="16"/>
      <c r="AI1832" s="16"/>
      <c r="AJ1832" s="16"/>
      <c r="AK1832" s="16"/>
      <c r="AL1832" s="16"/>
      <c r="AM1832" s="16"/>
      <c r="AN1832" s="16"/>
      <c r="AO1832" s="16"/>
      <c r="AP1832" s="16"/>
      <c r="AQ1832" s="16"/>
      <c r="AR1832" s="16"/>
      <c r="AS1832" s="16"/>
      <c r="AT1832" s="16"/>
      <c r="AU1832" s="16"/>
      <c r="AV1832" s="16"/>
      <c r="AW1832" s="16"/>
      <c r="AX1832" s="16"/>
      <c r="AY1832" s="16"/>
      <c r="AZ1832" s="28"/>
      <c r="BA1832" s="28"/>
      <c r="BB1832" s="28"/>
      <c r="BC1832" s="28"/>
      <c r="BD1832" s="28"/>
      <c r="BE1832" s="28"/>
      <c r="BF1832" s="28"/>
      <c r="BG1832" s="28"/>
      <c r="BH1832" s="28"/>
      <c r="BI1832" s="28"/>
      <c r="BJ1832" s="28"/>
      <c r="BK1832" s="28"/>
      <c r="BL1832" s="28"/>
      <c r="BM1832" s="28"/>
    </row>
    <row r="1833" spans="5:65" ht="15">
      <c r="E1833" s="16"/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  <c r="W1833" s="16"/>
      <c r="X1833" s="16"/>
      <c r="Y1833" s="16"/>
      <c r="Z1833" s="16"/>
      <c r="AA1833" s="16"/>
      <c r="AB1833" s="16"/>
      <c r="AC1833" s="16"/>
      <c r="AD1833" s="16"/>
      <c r="AE1833" s="16"/>
      <c r="AF1833" s="16"/>
      <c r="AG1833" s="16"/>
      <c r="AH1833" s="16"/>
      <c r="AI1833" s="16"/>
      <c r="AJ1833" s="16"/>
      <c r="AK1833" s="16"/>
      <c r="AL1833" s="16"/>
      <c r="AM1833" s="16"/>
      <c r="AN1833" s="16"/>
      <c r="AO1833" s="16"/>
      <c r="AP1833" s="16"/>
      <c r="AQ1833" s="16"/>
      <c r="AR1833" s="16"/>
      <c r="AS1833" s="16"/>
      <c r="AT1833" s="16"/>
      <c r="AU1833" s="16"/>
      <c r="AV1833" s="16"/>
      <c r="AW1833" s="16"/>
      <c r="AX1833" s="16"/>
      <c r="AY1833" s="16"/>
      <c r="AZ1833" s="28"/>
      <c r="BA1833" s="28"/>
      <c r="BB1833" s="28"/>
      <c r="BC1833" s="28"/>
      <c r="BD1833" s="28"/>
      <c r="BE1833" s="28"/>
      <c r="BF1833" s="28"/>
      <c r="BG1833" s="28"/>
      <c r="BH1833" s="28"/>
      <c r="BI1833" s="28"/>
      <c r="BJ1833" s="28"/>
      <c r="BK1833" s="28"/>
      <c r="BL1833" s="28"/>
      <c r="BM1833" s="28"/>
    </row>
    <row r="1834" spans="5:65" ht="15">
      <c r="E1834" s="16"/>
      <c r="F1834" s="16"/>
      <c r="G1834" s="16"/>
      <c r="H1834" s="16"/>
      <c r="I1834" s="16"/>
      <c r="J1834" s="16"/>
      <c r="K1834" s="16"/>
      <c r="L1834" s="16"/>
      <c r="M1834" s="16"/>
      <c r="N1834" s="16"/>
      <c r="O1834" s="16"/>
      <c r="P1834" s="16"/>
      <c r="Q1834" s="16"/>
      <c r="R1834" s="16"/>
      <c r="S1834" s="16"/>
      <c r="T1834" s="16"/>
      <c r="U1834" s="16"/>
      <c r="V1834" s="16"/>
      <c r="W1834" s="16"/>
      <c r="X1834" s="16"/>
      <c r="Y1834" s="16"/>
      <c r="Z1834" s="16"/>
      <c r="AA1834" s="16"/>
      <c r="AB1834" s="16"/>
      <c r="AC1834" s="16"/>
      <c r="AD1834" s="16"/>
      <c r="AE1834" s="16"/>
      <c r="AF1834" s="16"/>
      <c r="AG1834" s="16"/>
      <c r="AH1834" s="16"/>
      <c r="AI1834" s="16"/>
      <c r="AJ1834" s="16"/>
      <c r="AK1834" s="16"/>
      <c r="AL1834" s="16"/>
      <c r="AM1834" s="16"/>
      <c r="AN1834" s="16"/>
      <c r="AO1834" s="16"/>
      <c r="AP1834" s="16"/>
      <c r="AQ1834" s="16"/>
      <c r="AR1834" s="16"/>
      <c r="AS1834" s="16"/>
      <c r="AT1834" s="16"/>
      <c r="AU1834" s="16"/>
      <c r="AV1834" s="16"/>
      <c r="AW1834" s="16"/>
      <c r="AX1834" s="16"/>
      <c r="AY1834" s="16"/>
      <c r="AZ1834" s="28"/>
      <c r="BA1834" s="28"/>
      <c r="BB1834" s="28"/>
      <c r="BC1834" s="28"/>
      <c r="BD1834" s="28"/>
      <c r="BE1834" s="28"/>
      <c r="BF1834" s="28"/>
      <c r="BG1834" s="28"/>
      <c r="BH1834" s="28"/>
      <c r="BI1834" s="28"/>
      <c r="BJ1834" s="28"/>
      <c r="BK1834" s="28"/>
      <c r="BL1834" s="28"/>
      <c r="BM1834" s="28"/>
    </row>
    <row r="1835" spans="5:65" ht="15">
      <c r="E1835" s="16"/>
      <c r="F1835" s="16"/>
      <c r="G1835" s="16"/>
      <c r="H1835" s="16"/>
      <c r="I1835" s="16"/>
      <c r="J1835" s="16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  <c r="W1835" s="16"/>
      <c r="X1835" s="16"/>
      <c r="Y1835" s="16"/>
      <c r="Z1835" s="16"/>
      <c r="AA1835" s="16"/>
      <c r="AB1835" s="16"/>
      <c r="AC1835" s="16"/>
      <c r="AD1835" s="16"/>
      <c r="AE1835" s="16"/>
      <c r="AF1835" s="16"/>
      <c r="AG1835" s="16"/>
      <c r="AH1835" s="16"/>
      <c r="AI1835" s="16"/>
      <c r="AJ1835" s="16"/>
      <c r="AK1835" s="16"/>
      <c r="AL1835" s="16"/>
      <c r="AM1835" s="16"/>
      <c r="AN1835" s="16"/>
      <c r="AO1835" s="16"/>
      <c r="AP1835" s="16"/>
      <c r="AQ1835" s="16"/>
      <c r="AR1835" s="16"/>
      <c r="AS1835" s="16"/>
      <c r="AT1835" s="16"/>
      <c r="AU1835" s="16"/>
      <c r="AV1835" s="16"/>
      <c r="AW1835" s="16"/>
      <c r="AX1835" s="16"/>
      <c r="AY1835" s="16"/>
      <c r="AZ1835" s="28"/>
      <c r="BA1835" s="28"/>
      <c r="BB1835" s="28"/>
      <c r="BC1835" s="28"/>
      <c r="BD1835" s="28"/>
      <c r="BE1835" s="28"/>
      <c r="BF1835" s="28"/>
      <c r="BG1835" s="28"/>
      <c r="BH1835" s="28"/>
      <c r="BI1835" s="28"/>
      <c r="BJ1835" s="28"/>
      <c r="BK1835" s="28"/>
      <c r="BL1835" s="28"/>
      <c r="BM1835" s="28"/>
    </row>
    <row r="1836" spans="5:65" ht="15">
      <c r="E1836" s="16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  <c r="W1836" s="16"/>
      <c r="X1836" s="16"/>
      <c r="Y1836" s="16"/>
      <c r="Z1836" s="16"/>
      <c r="AA1836" s="16"/>
      <c r="AB1836" s="16"/>
      <c r="AC1836" s="16"/>
      <c r="AD1836" s="16"/>
      <c r="AE1836" s="16"/>
      <c r="AF1836" s="16"/>
      <c r="AG1836" s="16"/>
      <c r="AH1836" s="16"/>
      <c r="AI1836" s="16"/>
      <c r="AJ1836" s="16"/>
      <c r="AK1836" s="16"/>
      <c r="AL1836" s="16"/>
      <c r="AM1836" s="16"/>
      <c r="AN1836" s="16"/>
      <c r="AO1836" s="16"/>
      <c r="AP1836" s="16"/>
      <c r="AQ1836" s="16"/>
      <c r="AR1836" s="16"/>
      <c r="AS1836" s="16"/>
      <c r="AT1836" s="16"/>
      <c r="AU1836" s="16"/>
      <c r="AV1836" s="16"/>
      <c r="AW1836" s="16"/>
      <c r="AX1836" s="16"/>
      <c r="AY1836" s="16"/>
      <c r="AZ1836" s="28"/>
      <c r="BA1836" s="28"/>
      <c r="BB1836" s="28"/>
      <c r="BC1836" s="28"/>
      <c r="BD1836" s="28"/>
      <c r="BE1836" s="28"/>
      <c r="BF1836" s="28"/>
      <c r="BG1836" s="28"/>
      <c r="BH1836" s="28"/>
      <c r="BI1836" s="28"/>
      <c r="BJ1836" s="28"/>
      <c r="BK1836" s="28"/>
      <c r="BL1836" s="28"/>
      <c r="BM1836" s="28"/>
    </row>
    <row r="1837" spans="5:65" ht="15">
      <c r="E1837" s="16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  <c r="V1837" s="16"/>
      <c r="W1837" s="16"/>
      <c r="X1837" s="16"/>
      <c r="Y1837" s="16"/>
      <c r="Z1837" s="16"/>
      <c r="AA1837" s="16"/>
      <c r="AB1837" s="16"/>
      <c r="AC1837" s="16"/>
      <c r="AD1837" s="16"/>
      <c r="AE1837" s="16"/>
      <c r="AF1837" s="16"/>
      <c r="AG1837" s="16"/>
      <c r="AH1837" s="16"/>
      <c r="AI1837" s="16"/>
      <c r="AJ1837" s="16"/>
      <c r="AK1837" s="16"/>
      <c r="AL1837" s="16"/>
      <c r="AM1837" s="16"/>
      <c r="AN1837" s="16"/>
      <c r="AO1837" s="16"/>
      <c r="AP1837" s="16"/>
      <c r="AQ1837" s="16"/>
      <c r="AR1837" s="16"/>
      <c r="AS1837" s="16"/>
      <c r="AT1837" s="16"/>
      <c r="AU1837" s="16"/>
      <c r="AV1837" s="16"/>
      <c r="AW1837" s="16"/>
      <c r="AX1837" s="16"/>
      <c r="AY1837" s="16"/>
      <c r="AZ1837" s="28"/>
      <c r="BA1837" s="28"/>
      <c r="BB1837" s="28"/>
      <c r="BC1837" s="28"/>
      <c r="BD1837" s="28"/>
      <c r="BE1837" s="28"/>
      <c r="BF1837" s="28"/>
      <c r="BG1837" s="28"/>
      <c r="BH1837" s="28"/>
      <c r="BI1837" s="28"/>
      <c r="BJ1837" s="28"/>
      <c r="BK1837" s="28"/>
      <c r="BL1837" s="28"/>
      <c r="BM1837" s="28"/>
    </row>
    <row r="1838" spans="5:65" ht="15">
      <c r="E1838" s="16"/>
      <c r="F1838" s="16"/>
      <c r="G1838" s="16"/>
      <c r="H1838" s="16"/>
      <c r="I1838" s="16"/>
      <c r="J1838" s="16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  <c r="V1838" s="16"/>
      <c r="W1838" s="16"/>
      <c r="X1838" s="16"/>
      <c r="Y1838" s="16"/>
      <c r="Z1838" s="16"/>
      <c r="AA1838" s="16"/>
      <c r="AB1838" s="16"/>
      <c r="AC1838" s="16"/>
      <c r="AD1838" s="16"/>
      <c r="AE1838" s="16"/>
      <c r="AF1838" s="16"/>
      <c r="AG1838" s="16"/>
      <c r="AH1838" s="16"/>
      <c r="AI1838" s="16"/>
      <c r="AJ1838" s="16"/>
      <c r="AK1838" s="16"/>
      <c r="AL1838" s="16"/>
      <c r="AM1838" s="16"/>
      <c r="AN1838" s="16"/>
      <c r="AO1838" s="16"/>
      <c r="AP1838" s="16"/>
      <c r="AQ1838" s="16"/>
      <c r="AR1838" s="16"/>
      <c r="AS1838" s="16"/>
      <c r="AT1838" s="16"/>
      <c r="AU1838" s="16"/>
      <c r="AV1838" s="16"/>
      <c r="AW1838" s="16"/>
      <c r="AX1838" s="16"/>
      <c r="AY1838" s="16"/>
      <c r="AZ1838" s="28"/>
      <c r="BA1838" s="28"/>
      <c r="BB1838" s="28"/>
      <c r="BC1838" s="28"/>
      <c r="BD1838" s="28"/>
      <c r="BE1838" s="28"/>
      <c r="BF1838" s="28"/>
      <c r="BG1838" s="28"/>
      <c r="BH1838" s="28"/>
      <c r="BI1838" s="28"/>
      <c r="BJ1838" s="28"/>
      <c r="BK1838" s="28"/>
      <c r="BL1838" s="28"/>
      <c r="BM1838" s="28"/>
    </row>
    <row r="1839" spans="5:65" ht="15">
      <c r="E1839" s="16"/>
      <c r="F1839" s="16"/>
      <c r="G1839" s="16"/>
      <c r="H1839" s="16"/>
      <c r="I1839" s="16"/>
      <c r="J1839" s="16"/>
      <c r="K1839" s="16"/>
      <c r="L1839" s="16"/>
      <c r="M1839" s="16"/>
      <c r="N1839" s="16"/>
      <c r="O1839" s="16"/>
      <c r="P1839" s="16"/>
      <c r="Q1839" s="16"/>
      <c r="R1839" s="16"/>
      <c r="S1839" s="16"/>
      <c r="T1839" s="16"/>
      <c r="U1839" s="16"/>
      <c r="V1839" s="16"/>
      <c r="W1839" s="16"/>
      <c r="X1839" s="16"/>
      <c r="Y1839" s="16"/>
      <c r="Z1839" s="16"/>
      <c r="AA1839" s="16"/>
      <c r="AB1839" s="16"/>
      <c r="AC1839" s="16"/>
      <c r="AD1839" s="16"/>
      <c r="AE1839" s="16"/>
      <c r="AF1839" s="16"/>
      <c r="AG1839" s="16"/>
      <c r="AH1839" s="16"/>
      <c r="AI1839" s="16"/>
      <c r="AJ1839" s="16"/>
      <c r="AK1839" s="16"/>
      <c r="AL1839" s="16"/>
      <c r="AM1839" s="16"/>
      <c r="AN1839" s="16"/>
      <c r="AO1839" s="16"/>
      <c r="AP1839" s="16"/>
      <c r="AQ1839" s="16"/>
      <c r="AR1839" s="16"/>
      <c r="AS1839" s="16"/>
      <c r="AT1839" s="16"/>
      <c r="AU1839" s="16"/>
      <c r="AV1839" s="16"/>
      <c r="AW1839" s="16"/>
      <c r="AX1839" s="16"/>
      <c r="AY1839" s="16"/>
      <c r="AZ1839" s="28"/>
      <c r="BA1839" s="28"/>
      <c r="BB1839" s="28"/>
      <c r="BC1839" s="28"/>
      <c r="BD1839" s="28"/>
      <c r="BE1839" s="28"/>
      <c r="BF1839" s="28"/>
      <c r="BG1839" s="28"/>
      <c r="BH1839" s="28"/>
      <c r="BI1839" s="28"/>
      <c r="BJ1839" s="28"/>
      <c r="BK1839" s="28"/>
      <c r="BL1839" s="28"/>
      <c r="BM1839" s="28"/>
    </row>
    <row r="1840" spans="5:65" ht="15">
      <c r="E1840" s="16"/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  <c r="W1840" s="16"/>
      <c r="X1840" s="16"/>
      <c r="Y1840" s="16"/>
      <c r="Z1840" s="16"/>
      <c r="AA1840" s="16"/>
      <c r="AB1840" s="16"/>
      <c r="AC1840" s="16"/>
      <c r="AD1840" s="16"/>
      <c r="AE1840" s="16"/>
      <c r="AF1840" s="16"/>
      <c r="AG1840" s="16"/>
      <c r="AH1840" s="16"/>
      <c r="AI1840" s="16"/>
      <c r="AJ1840" s="16"/>
      <c r="AK1840" s="16"/>
      <c r="AL1840" s="16"/>
      <c r="AM1840" s="16"/>
      <c r="AN1840" s="16"/>
      <c r="AO1840" s="16"/>
      <c r="AP1840" s="16"/>
      <c r="AQ1840" s="16"/>
      <c r="AR1840" s="16"/>
      <c r="AS1840" s="16"/>
      <c r="AT1840" s="16"/>
      <c r="AU1840" s="16"/>
      <c r="AV1840" s="16"/>
      <c r="AW1840" s="16"/>
      <c r="AX1840" s="16"/>
      <c r="AY1840" s="16"/>
      <c r="AZ1840" s="28"/>
      <c r="BA1840" s="28"/>
      <c r="BB1840" s="28"/>
      <c r="BC1840" s="28"/>
      <c r="BD1840" s="28"/>
      <c r="BE1840" s="28"/>
      <c r="BF1840" s="28"/>
      <c r="BG1840" s="28"/>
      <c r="BH1840" s="28"/>
      <c r="BI1840" s="28"/>
      <c r="BJ1840" s="28"/>
      <c r="BK1840" s="28"/>
      <c r="BL1840" s="28"/>
      <c r="BM1840" s="28"/>
    </row>
    <row r="1841" spans="5:65" ht="15">
      <c r="E1841" s="16"/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  <c r="W1841" s="16"/>
      <c r="X1841" s="16"/>
      <c r="Y1841" s="16"/>
      <c r="Z1841" s="16"/>
      <c r="AA1841" s="16"/>
      <c r="AB1841" s="16"/>
      <c r="AC1841" s="16"/>
      <c r="AD1841" s="16"/>
      <c r="AE1841" s="16"/>
      <c r="AF1841" s="16"/>
      <c r="AG1841" s="16"/>
      <c r="AH1841" s="16"/>
      <c r="AI1841" s="16"/>
      <c r="AJ1841" s="16"/>
      <c r="AK1841" s="16"/>
      <c r="AL1841" s="16"/>
      <c r="AM1841" s="16"/>
      <c r="AN1841" s="16"/>
      <c r="AO1841" s="16"/>
      <c r="AP1841" s="16"/>
      <c r="AQ1841" s="16"/>
      <c r="AR1841" s="16"/>
      <c r="AS1841" s="16"/>
      <c r="AT1841" s="16"/>
      <c r="AU1841" s="16"/>
      <c r="AV1841" s="16"/>
      <c r="AW1841" s="16"/>
      <c r="AX1841" s="16"/>
      <c r="AY1841" s="16"/>
      <c r="AZ1841" s="28"/>
      <c r="BA1841" s="28"/>
      <c r="BB1841" s="28"/>
      <c r="BC1841" s="28"/>
      <c r="BD1841" s="28"/>
      <c r="BE1841" s="28"/>
      <c r="BF1841" s="28"/>
      <c r="BG1841" s="28"/>
      <c r="BH1841" s="28"/>
      <c r="BI1841" s="28"/>
      <c r="BJ1841" s="28"/>
      <c r="BK1841" s="28"/>
      <c r="BL1841" s="28"/>
      <c r="BM1841" s="28"/>
    </row>
    <row r="1842" spans="5:65" ht="15">
      <c r="E1842" s="16"/>
      <c r="F1842" s="16"/>
      <c r="G1842" s="16"/>
      <c r="H1842" s="16"/>
      <c r="I1842" s="16"/>
      <c r="J1842" s="16"/>
      <c r="K1842" s="16"/>
      <c r="L1842" s="16"/>
      <c r="M1842" s="16"/>
      <c r="N1842" s="16"/>
      <c r="O1842" s="16"/>
      <c r="P1842" s="16"/>
      <c r="Q1842" s="16"/>
      <c r="R1842" s="16"/>
      <c r="S1842" s="16"/>
      <c r="T1842" s="16"/>
      <c r="U1842" s="16"/>
      <c r="V1842" s="16"/>
      <c r="W1842" s="16"/>
      <c r="X1842" s="16"/>
      <c r="Y1842" s="16"/>
      <c r="Z1842" s="16"/>
      <c r="AA1842" s="16"/>
      <c r="AB1842" s="16"/>
      <c r="AC1842" s="16"/>
      <c r="AD1842" s="16"/>
      <c r="AE1842" s="16"/>
      <c r="AF1842" s="16"/>
      <c r="AG1842" s="16"/>
      <c r="AH1842" s="16"/>
      <c r="AI1842" s="16"/>
      <c r="AJ1842" s="16"/>
      <c r="AK1842" s="16"/>
      <c r="AL1842" s="16"/>
      <c r="AM1842" s="16"/>
      <c r="AN1842" s="16"/>
      <c r="AO1842" s="16"/>
      <c r="AP1842" s="16"/>
      <c r="AQ1842" s="16"/>
      <c r="AR1842" s="16"/>
      <c r="AS1842" s="16"/>
      <c r="AT1842" s="16"/>
      <c r="AU1842" s="16"/>
      <c r="AV1842" s="16"/>
      <c r="AW1842" s="16"/>
      <c r="AX1842" s="16"/>
      <c r="AY1842" s="16"/>
      <c r="AZ1842" s="28"/>
      <c r="BA1842" s="28"/>
      <c r="BB1842" s="28"/>
      <c r="BC1842" s="28"/>
      <c r="BD1842" s="28"/>
      <c r="BE1842" s="28"/>
      <c r="BF1842" s="28"/>
      <c r="BG1842" s="28"/>
      <c r="BH1842" s="28"/>
      <c r="BI1842" s="28"/>
      <c r="BJ1842" s="28"/>
      <c r="BK1842" s="28"/>
      <c r="BL1842" s="28"/>
      <c r="BM1842" s="28"/>
    </row>
    <row r="1843" spans="5:65" ht="15">
      <c r="E1843" s="16"/>
      <c r="F1843" s="16"/>
      <c r="G1843" s="16"/>
      <c r="H1843" s="16"/>
      <c r="I1843" s="16"/>
      <c r="J1843" s="16"/>
      <c r="K1843" s="16"/>
      <c r="L1843" s="16"/>
      <c r="M1843" s="16"/>
      <c r="N1843" s="16"/>
      <c r="O1843" s="16"/>
      <c r="P1843" s="16"/>
      <c r="Q1843" s="16"/>
      <c r="R1843" s="16"/>
      <c r="S1843" s="16"/>
      <c r="T1843" s="16"/>
      <c r="U1843" s="16"/>
      <c r="V1843" s="16"/>
      <c r="W1843" s="16"/>
      <c r="X1843" s="16"/>
      <c r="Y1843" s="16"/>
      <c r="Z1843" s="16"/>
      <c r="AA1843" s="16"/>
      <c r="AB1843" s="16"/>
      <c r="AC1843" s="16"/>
      <c r="AD1843" s="16"/>
      <c r="AE1843" s="16"/>
      <c r="AF1843" s="16"/>
      <c r="AG1843" s="16"/>
      <c r="AH1843" s="16"/>
      <c r="AI1843" s="16"/>
      <c r="AJ1843" s="16"/>
      <c r="AK1843" s="16"/>
      <c r="AL1843" s="16"/>
      <c r="AM1843" s="16"/>
      <c r="AN1843" s="16"/>
      <c r="AO1843" s="16"/>
      <c r="AP1843" s="16"/>
      <c r="AQ1843" s="16"/>
      <c r="AR1843" s="16"/>
      <c r="AS1843" s="16"/>
      <c r="AT1843" s="16"/>
      <c r="AU1843" s="16"/>
      <c r="AV1843" s="16"/>
      <c r="AW1843" s="16"/>
      <c r="AX1843" s="16"/>
      <c r="AY1843" s="16"/>
      <c r="AZ1843" s="28"/>
      <c r="BA1843" s="28"/>
      <c r="BB1843" s="28"/>
      <c r="BC1843" s="28"/>
      <c r="BD1843" s="28"/>
      <c r="BE1843" s="28"/>
      <c r="BF1843" s="28"/>
      <c r="BG1843" s="28"/>
      <c r="BH1843" s="28"/>
      <c r="BI1843" s="28"/>
      <c r="BJ1843" s="28"/>
      <c r="BK1843" s="28"/>
      <c r="BL1843" s="28"/>
      <c r="BM1843" s="28"/>
    </row>
    <row r="1844" spans="5:65" ht="15">
      <c r="E1844" s="16"/>
      <c r="F1844" s="16"/>
      <c r="G1844" s="16"/>
      <c r="H1844" s="16"/>
      <c r="I1844" s="16"/>
      <c r="J1844" s="16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  <c r="W1844" s="16"/>
      <c r="X1844" s="16"/>
      <c r="Y1844" s="16"/>
      <c r="Z1844" s="16"/>
      <c r="AA1844" s="16"/>
      <c r="AB1844" s="16"/>
      <c r="AC1844" s="16"/>
      <c r="AD1844" s="16"/>
      <c r="AE1844" s="16"/>
      <c r="AF1844" s="16"/>
      <c r="AG1844" s="16"/>
      <c r="AH1844" s="16"/>
      <c r="AI1844" s="16"/>
      <c r="AJ1844" s="16"/>
      <c r="AK1844" s="16"/>
      <c r="AL1844" s="16"/>
      <c r="AM1844" s="16"/>
      <c r="AN1844" s="16"/>
      <c r="AO1844" s="16"/>
      <c r="AP1844" s="16"/>
      <c r="AQ1844" s="16"/>
      <c r="AR1844" s="16"/>
      <c r="AS1844" s="16"/>
      <c r="AT1844" s="16"/>
      <c r="AU1844" s="16"/>
      <c r="AV1844" s="16"/>
      <c r="AW1844" s="16"/>
      <c r="AX1844" s="16"/>
      <c r="AY1844" s="16"/>
      <c r="AZ1844" s="28"/>
      <c r="BA1844" s="28"/>
      <c r="BB1844" s="28"/>
      <c r="BC1844" s="28"/>
      <c r="BD1844" s="28"/>
      <c r="BE1844" s="28"/>
      <c r="BF1844" s="28"/>
      <c r="BG1844" s="28"/>
      <c r="BH1844" s="28"/>
      <c r="BI1844" s="28"/>
      <c r="BJ1844" s="28"/>
      <c r="BK1844" s="28"/>
      <c r="BL1844" s="28"/>
      <c r="BM1844" s="28"/>
    </row>
    <row r="1845" spans="5:65" ht="15">
      <c r="E1845" s="16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  <c r="W1845" s="16"/>
      <c r="X1845" s="16"/>
      <c r="Y1845" s="16"/>
      <c r="Z1845" s="16"/>
      <c r="AA1845" s="16"/>
      <c r="AB1845" s="16"/>
      <c r="AC1845" s="16"/>
      <c r="AD1845" s="16"/>
      <c r="AE1845" s="16"/>
      <c r="AF1845" s="16"/>
      <c r="AG1845" s="16"/>
      <c r="AH1845" s="16"/>
      <c r="AI1845" s="16"/>
      <c r="AJ1845" s="16"/>
      <c r="AK1845" s="16"/>
      <c r="AL1845" s="16"/>
      <c r="AM1845" s="16"/>
      <c r="AN1845" s="16"/>
      <c r="AO1845" s="16"/>
      <c r="AP1845" s="16"/>
      <c r="AQ1845" s="16"/>
      <c r="AR1845" s="16"/>
      <c r="AS1845" s="16"/>
      <c r="AT1845" s="16"/>
      <c r="AU1845" s="16"/>
      <c r="AV1845" s="16"/>
      <c r="AW1845" s="16"/>
      <c r="AX1845" s="16"/>
      <c r="AY1845" s="16"/>
      <c r="AZ1845" s="28"/>
      <c r="BA1845" s="28"/>
      <c r="BB1845" s="28"/>
      <c r="BC1845" s="28"/>
      <c r="BD1845" s="28"/>
      <c r="BE1845" s="28"/>
      <c r="BF1845" s="28"/>
      <c r="BG1845" s="28"/>
      <c r="BH1845" s="28"/>
      <c r="BI1845" s="28"/>
      <c r="BJ1845" s="28"/>
      <c r="BK1845" s="28"/>
      <c r="BL1845" s="28"/>
      <c r="BM1845" s="28"/>
    </row>
    <row r="1846" spans="5:65" ht="15">
      <c r="E1846" s="16"/>
      <c r="F1846" s="16"/>
      <c r="G1846" s="16"/>
      <c r="H1846" s="16"/>
      <c r="I1846" s="16"/>
      <c r="J1846" s="16"/>
      <c r="K1846" s="16"/>
      <c r="L1846" s="16"/>
      <c r="M1846" s="16"/>
      <c r="N1846" s="16"/>
      <c r="O1846" s="16"/>
      <c r="P1846" s="16"/>
      <c r="Q1846" s="16"/>
      <c r="R1846" s="16"/>
      <c r="S1846" s="16"/>
      <c r="T1846" s="16"/>
      <c r="U1846" s="16"/>
      <c r="V1846" s="16"/>
      <c r="W1846" s="16"/>
      <c r="X1846" s="16"/>
      <c r="Y1846" s="16"/>
      <c r="Z1846" s="16"/>
      <c r="AA1846" s="16"/>
      <c r="AB1846" s="16"/>
      <c r="AC1846" s="16"/>
      <c r="AD1846" s="16"/>
      <c r="AE1846" s="16"/>
      <c r="AF1846" s="16"/>
      <c r="AG1846" s="16"/>
      <c r="AH1846" s="16"/>
      <c r="AI1846" s="16"/>
      <c r="AJ1846" s="16"/>
      <c r="AK1846" s="16"/>
      <c r="AL1846" s="16"/>
      <c r="AM1846" s="16"/>
      <c r="AN1846" s="16"/>
      <c r="AO1846" s="16"/>
      <c r="AP1846" s="16"/>
      <c r="AQ1846" s="16"/>
      <c r="AR1846" s="16"/>
      <c r="AS1846" s="16"/>
      <c r="AT1846" s="16"/>
      <c r="AU1846" s="16"/>
      <c r="AV1846" s="16"/>
      <c r="AW1846" s="16"/>
      <c r="AX1846" s="16"/>
      <c r="AY1846" s="16"/>
      <c r="AZ1846" s="28"/>
      <c r="BA1846" s="28"/>
      <c r="BB1846" s="28"/>
      <c r="BC1846" s="28"/>
      <c r="BD1846" s="28"/>
      <c r="BE1846" s="28"/>
      <c r="BF1846" s="28"/>
      <c r="BG1846" s="28"/>
      <c r="BH1846" s="28"/>
      <c r="BI1846" s="28"/>
      <c r="BJ1846" s="28"/>
      <c r="BK1846" s="28"/>
      <c r="BL1846" s="28"/>
      <c r="BM1846" s="28"/>
    </row>
    <row r="1847" spans="5:65" ht="15">
      <c r="E1847" s="16"/>
      <c r="F1847" s="16"/>
      <c r="G1847" s="16"/>
      <c r="H1847" s="16"/>
      <c r="I1847" s="16"/>
      <c r="J1847" s="16"/>
      <c r="K1847" s="16"/>
      <c r="L1847" s="16"/>
      <c r="M1847" s="16"/>
      <c r="N1847" s="16"/>
      <c r="O1847" s="16"/>
      <c r="P1847" s="16"/>
      <c r="Q1847" s="16"/>
      <c r="R1847" s="16"/>
      <c r="S1847" s="16"/>
      <c r="T1847" s="16"/>
      <c r="U1847" s="16"/>
      <c r="V1847" s="16"/>
      <c r="W1847" s="16"/>
      <c r="X1847" s="16"/>
      <c r="Y1847" s="16"/>
      <c r="Z1847" s="16"/>
      <c r="AA1847" s="16"/>
      <c r="AB1847" s="16"/>
      <c r="AC1847" s="16"/>
      <c r="AD1847" s="16"/>
      <c r="AE1847" s="16"/>
      <c r="AF1847" s="16"/>
      <c r="AG1847" s="16"/>
      <c r="AH1847" s="16"/>
      <c r="AI1847" s="16"/>
      <c r="AJ1847" s="16"/>
      <c r="AK1847" s="16"/>
      <c r="AL1847" s="16"/>
      <c r="AM1847" s="16"/>
      <c r="AN1847" s="16"/>
      <c r="AO1847" s="16"/>
      <c r="AP1847" s="16"/>
      <c r="AQ1847" s="16"/>
      <c r="AR1847" s="16"/>
      <c r="AS1847" s="16"/>
      <c r="AT1847" s="16"/>
      <c r="AU1847" s="16"/>
      <c r="AV1847" s="16"/>
      <c r="AW1847" s="16"/>
      <c r="AX1847" s="16"/>
      <c r="AY1847" s="16"/>
      <c r="AZ1847" s="28"/>
      <c r="BA1847" s="28"/>
      <c r="BB1847" s="28"/>
      <c r="BC1847" s="28"/>
      <c r="BD1847" s="28"/>
      <c r="BE1847" s="28"/>
      <c r="BF1847" s="28"/>
      <c r="BG1847" s="28"/>
      <c r="BH1847" s="28"/>
      <c r="BI1847" s="28"/>
      <c r="BJ1847" s="28"/>
      <c r="BK1847" s="28"/>
      <c r="BL1847" s="28"/>
      <c r="BM1847" s="28"/>
    </row>
    <row r="1848" spans="5:65" ht="15">
      <c r="E1848" s="16"/>
      <c r="F1848" s="16"/>
      <c r="G1848" s="16"/>
      <c r="H1848" s="16"/>
      <c r="I1848" s="16"/>
      <c r="J1848" s="16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  <c r="W1848" s="16"/>
      <c r="X1848" s="16"/>
      <c r="Y1848" s="16"/>
      <c r="Z1848" s="16"/>
      <c r="AA1848" s="16"/>
      <c r="AB1848" s="16"/>
      <c r="AC1848" s="16"/>
      <c r="AD1848" s="16"/>
      <c r="AE1848" s="16"/>
      <c r="AF1848" s="16"/>
      <c r="AG1848" s="16"/>
      <c r="AH1848" s="16"/>
      <c r="AI1848" s="16"/>
      <c r="AJ1848" s="16"/>
      <c r="AK1848" s="16"/>
      <c r="AL1848" s="16"/>
      <c r="AM1848" s="16"/>
      <c r="AN1848" s="16"/>
      <c r="AO1848" s="16"/>
      <c r="AP1848" s="16"/>
      <c r="AQ1848" s="16"/>
      <c r="AR1848" s="16"/>
      <c r="AS1848" s="16"/>
      <c r="AT1848" s="16"/>
      <c r="AU1848" s="16"/>
      <c r="AV1848" s="16"/>
      <c r="AW1848" s="16"/>
      <c r="AX1848" s="16"/>
      <c r="AY1848" s="16"/>
      <c r="AZ1848" s="28"/>
      <c r="BA1848" s="28"/>
      <c r="BB1848" s="28"/>
      <c r="BC1848" s="28"/>
      <c r="BD1848" s="28"/>
      <c r="BE1848" s="28"/>
      <c r="BF1848" s="28"/>
      <c r="BG1848" s="28"/>
      <c r="BH1848" s="28"/>
      <c r="BI1848" s="28"/>
      <c r="BJ1848" s="28"/>
      <c r="BK1848" s="28"/>
      <c r="BL1848" s="28"/>
      <c r="BM1848" s="28"/>
    </row>
    <row r="1849" spans="5:65" ht="15">
      <c r="E1849" s="16"/>
      <c r="F1849" s="16"/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  <c r="V1849" s="16"/>
      <c r="W1849" s="16"/>
      <c r="X1849" s="16"/>
      <c r="Y1849" s="16"/>
      <c r="Z1849" s="16"/>
      <c r="AA1849" s="16"/>
      <c r="AB1849" s="16"/>
      <c r="AC1849" s="16"/>
      <c r="AD1849" s="16"/>
      <c r="AE1849" s="16"/>
      <c r="AF1849" s="16"/>
      <c r="AG1849" s="16"/>
      <c r="AH1849" s="16"/>
      <c r="AI1849" s="16"/>
      <c r="AJ1849" s="16"/>
      <c r="AK1849" s="16"/>
      <c r="AL1849" s="16"/>
      <c r="AM1849" s="16"/>
      <c r="AN1849" s="16"/>
      <c r="AO1849" s="16"/>
      <c r="AP1849" s="16"/>
      <c r="AQ1849" s="16"/>
      <c r="AR1849" s="16"/>
      <c r="AS1849" s="16"/>
      <c r="AT1849" s="16"/>
      <c r="AU1849" s="16"/>
      <c r="AV1849" s="16"/>
      <c r="AW1849" s="16"/>
      <c r="AX1849" s="16"/>
      <c r="AY1849" s="16"/>
      <c r="AZ1849" s="28"/>
      <c r="BA1849" s="28"/>
      <c r="BB1849" s="28"/>
      <c r="BC1849" s="28"/>
      <c r="BD1849" s="28"/>
      <c r="BE1849" s="28"/>
      <c r="BF1849" s="28"/>
      <c r="BG1849" s="28"/>
      <c r="BH1849" s="28"/>
      <c r="BI1849" s="28"/>
      <c r="BJ1849" s="28"/>
      <c r="BK1849" s="28"/>
      <c r="BL1849" s="28"/>
      <c r="BM1849" s="28"/>
    </row>
    <row r="1850" spans="5:65" ht="15">
      <c r="E1850" s="16"/>
      <c r="F1850" s="16"/>
      <c r="G1850" s="16"/>
      <c r="H1850" s="16"/>
      <c r="I1850" s="16"/>
      <c r="J1850" s="16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  <c r="V1850" s="16"/>
      <c r="W1850" s="16"/>
      <c r="X1850" s="16"/>
      <c r="Y1850" s="16"/>
      <c r="Z1850" s="16"/>
      <c r="AA1850" s="16"/>
      <c r="AB1850" s="16"/>
      <c r="AC1850" s="16"/>
      <c r="AD1850" s="16"/>
      <c r="AE1850" s="16"/>
      <c r="AF1850" s="16"/>
      <c r="AG1850" s="16"/>
      <c r="AH1850" s="16"/>
      <c r="AI1850" s="16"/>
      <c r="AJ1850" s="16"/>
      <c r="AK1850" s="16"/>
      <c r="AL1850" s="16"/>
      <c r="AM1850" s="16"/>
      <c r="AN1850" s="16"/>
      <c r="AO1850" s="16"/>
      <c r="AP1850" s="16"/>
      <c r="AQ1850" s="16"/>
      <c r="AR1850" s="16"/>
      <c r="AS1850" s="16"/>
      <c r="AT1850" s="16"/>
      <c r="AU1850" s="16"/>
      <c r="AV1850" s="16"/>
      <c r="AW1850" s="16"/>
      <c r="AX1850" s="16"/>
      <c r="AY1850" s="16"/>
      <c r="AZ1850" s="28"/>
      <c r="BA1850" s="28"/>
      <c r="BB1850" s="28"/>
      <c r="BC1850" s="28"/>
      <c r="BD1850" s="28"/>
      <c r="BE1850" s="28"/>
      <c r="BF1850" s="28"/>
      <c r="BG1850" s="28"/>
      <c r="BH1850" s="28"/>
      <c r="BI1850" s="28"/>
      <c r="BJ1850" s="28"/>
      <c r="BK1850" s="28"/>
      <c r="BL1850" s="28"/>
      <c r="BM1850" s="28"/>
    </row>
    <row r="1851" spans="5:65" ht="15">
      <c r="E1851" s="16"/>
      <c r="F1851" s="16"/>
      <c r="G1851" s="16"/>
      <c r="H1851" s="16"/>
      <c r="I1851" s="16"/>
      <c r="J1851" s="16"/>
      <c r="K1851" s="16"/>
      <c r="L1851" s="16"/>
      <c r="M1851" s="16"/>
      <c r="N1851" s="16"/>
      <c r="O1851" s="16"/>
      <c r="P1851" s="16"/>
      <c r="Q1851" s="16"/>
      <c r="R1851" s="16"/>
      <c r="S1851" s="16"/>
      <c r="T1851" s="16"/>
      <c r="U1851" s="16"/>
      <c r="V1851" s="16"/>
      <c r="W1851" s="16"/>
      <c r="X1851" s="16"/>
      <c r="Y1851" s="16"/>
      <c r="Z1851" s="16"/>
      <c r="AA1851" s="16"/>
      <c r="AB1851" s="16"/>
      <c r="AC1851" s="16"/>
      <c r="AD1851" s="16"/>
      <c r="AE1851" s="16"/>
      <c r="AF1851" s="16"/>
      <c r="AG1851" s="16"/>
      <c r="AH1851" s="16"/>
      <c r="AI1851" s="16"/>
      <c r="AJ1851" s="16"/>
      <c r="AK1851" s="16"/>
      <c r="AL1851" s="16"/>
      <c r="AM1851" s="16"/>
      <c r="AN1851" s="16"/>
      <c r="AO1851" s="16"/>
      <c r="AP1851" s="16"/>
      <c r="AQ1851" s="16"/>
      <c r="AR1851" s="16"/>
      <c r="AS1851" s="16"/>
      <c r="AT1851" s="16"/>
      <c r="AU1851" s="16"/>
      <c r="AV1851" s="16"/>
      <c r="AW1851" s="16"/>
      <c r="AX1851" s="16"/>
      <c r="AY1851" s="16"/>
      <c r="AZ1851" s="28"/>
      <c r="BA1851" s="28"/>
      <c r="BB1851" s="28"/>
      <c r="BC1851" s="28"/>
      <c r="BD1851" s="28"/>
      <c r="BE1851" s="28"/>
      <c r="BF1851" s="28"/>
      <c r="BG1851" s="28"/>
      <c r="BH1851" s="28"/>
      <c r="BI1851" s="28"/>
      <c r="BJ1851" s="28"/>
      <c r="BK1851" s="28"/>
      <c r="BL1851" s="28"/>
      <c r="BM1851" s="28"/>
    </row>
    <row r="1852" spans="5:65" ht="15">
      <c r="E1852" s="16"/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  <c r="W1852" s="16"/>
      <c r="X1852" s="16"/>
      <c r="Y1852" s="16"/>
      <c r="Z1852" s="16"/>
      <c r="AA1852" s="16"/>
      <c r="AB1852" s="16"/>
      <c r="AC1852" s="16"/>
      <c r="AD1852" s="16"/>
      <c r="AE1852" s="16"/>
      <c r="AF1852" s="16"/>
      <c r="AG1852" s="16"/>
      <c r="AH1852" s="16"/>
      <c r="AI1852" s="16"/>
      <c r="AJ1852" s="16"/>
      <c r="AK1852" s="16"/>
      <c r="AL1852" s="16"/>
      <c r="AM1852" s="16"/>
      <c r="AN1852" s="16"/>
      <c r="AO1852" s="16"/>
      <c r="AP1852" s="16"/>
      <c r="AQ1852" s="16"/>
      <c r="AR1852" s="16"/>
      <c r="AS1852" s="16"/>
      <c r="AT1852" s="16"/>
      <c r="AU1852" s="16"/>
      <c r="AV1852" s="16"/>
      <c r="AW1852" s="16"/>
      <c r="AX1852" s="16"/>
      <c r="AY1852" s="16"/>
      <c r="AZ1852" s="28"/>
      <c r="BA1852" s="28"/>
      <c r="BB1852" s="28"/>
      <c r="BC1852" s="28"/>
      <c r="BD1852" s="28"/>
      <c r="BE1852" s="28"/>
      <c r="BF1852" s="28"/>
      <c r="BG1852" s="28"/>
      <c r="BH1852" s="28"/>
      <c r="BI1852" s="28"/>
      <c r="BJ1852" s="28"/>
      <c r="BK1852" s="28"/>
      <c r="BL1852" s="28"/>
      <c r="BM1852" s="28"/>
    </row>
    <row r="1853" spans="5:65" ht="15">
      <c r="E1853" s="16"/>
      <c r="F1853" s="16"/>
      <c r="G1853" s="16"/>
      <c r="H1853" s="16"/>
      <c r="I1853" s="16"/>
      <c r="J1853" s="16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  <c r="W1853" s="16"/>
      <c r="X1853" s="16"/>
      <c r="Y1853" s="16"/>
      <c r="Z1853" s="16"/>
      <c r="AA1853" s="16"/>
      <c r="AB1853" s="16"/>
      <c r="AC1853" s="16"/>
      <c r="AD1853" s="16"/>
      <c r="AE1853" s="16"/>
      <c r="AF1853" s="16"/>
      <c r="AG1853" s="16"/>
      <c r="AH1853" s="16"/>
      <c r="AI1853" s="16"/>
      <c r="AJ1853" s="16"/>
      <c r="AK1853" s="16"/>
      <c r="AL1853" s="16"/>
      <c r="AM1853" s="16"/>
      <c r="AN1853" s="16"/>
      <c r="AO1853" s="16"/>
      <c r="AP1853" s="16"/>
      <c r="AQ1853" s="16"/>
      <c r="AR1853" s="16"/>
      <c r="AS1853" s="16"/>
      <c r="AT1853" s="16"/>
      <c r="AU1853" s="16"/>
      <c r="AV1853" s="16"/>
      <c r="AW1853" s="16"/>
      <c r="AX1853" s="16"/>
      <c r="AY1853" s="16"/>
      <c r="AZ1853" s="28"/>
      <c r="BA1853" s="28"/>
      <c r="BB1853" s="28"/>
      <c r="BC1853" s="28"/>
      <c r="BD1853" s="28"/>
      <c r="BE1853" s="28"/>
      <c r="BF1853" s="28"/>
      <c r="BG1853" s="28"/>
      <c r="BH1853" s="28"/>
      <c r="BI1853" s="28"/>
      <c r="BJ1853" s="28"/>
      <c r="BK1853" s="28"/>
      <c r="BL1853" s="28"/>
      <c r="BM1853" s="28"/>
    </row>
    <row r="1854" spans="5:65" ht="15">
      <c r="E1854" s="16"/>
      <c r="F1854" s="16"/>
      <c r="G1854" s="16"/>
      <c r="H1854" s="16"/>
      <c r="I1854" s="16"/>
      <c r="J1854" s="16"/>
      <c r="K1854" s="16"/>
      <c r="L1854" s="16"/>
      <c r="M1854" s="16"/>
      <c r="N1854" s="16"/>
      <c r="O1854" s="16"/>
      <c r="P1854" s="16"/>
      <c r="Q1854" s="16"/>
      <c r="R1854" s="16"/>
      <c r="S1854" s="16"/>
      <c r="T1854" s="16"/>
      <c r="U1854" s="16"/>
      <c r="V1854" s="16"/>
      <c r="W1854" s="16"/>
      <c r="X1854" s="16"/>
      <c r="Y1854" s="16"/>
      <c r="Z1854" s="16"/>
      <c r="AA1854" s="16"/>
      <c r="AB1854" s="16"/>
      <c r="AC1854" s="16"/>
      <c r="AD1854" s="16"/>
      <c r="AE1854" s="16"/>
      <c r="AF1854" s="16"/>
      <c r="AG1854" s="16"/>
      <c r="AH1854" s="16"/>
      <c r="AI1854" s="16"/>
      <c r="AJ1854" s="16"/>
      <c r="AK1854" s="16"/>
      <c r="AL1854" s="16"/>
      <c r="AM1854" s="16"/>
      <c r="AN1854" s="16"/>
      <c r="AO1854" s="16"/>
      <c r="AP1854" s="16"/>
      <c r="AQ1854" s="16"/>
      <c r="AR1854" s="16"/>
      <c r="AS1854" s="16"/>
      <c r="AT1854" s="16"/>
      <c r="AU1854" s="16"/>
      <c r="AV1854" s="16"/>
      <c r="AW1854" s="16"/>
      <c r="AX1854" s="16"/>
      <c r="AY1854" s="16"/>
      <c r="AZ1854" s="28"/>
      <c r="BA1854" s="28"/>
      <c r="BB1854" s="28"/>
      <c r="BC1854" s="28"/>
      <c r="BD1854" s="28"/>
      <c r="BE1854" s="28"/>
      <c r="BF1854" s="28"/>
      <c r="BG1854" s="28"/>
      <c r="BH1854" s="28"/>
      <c r="BI1854" s="28"/>
      <c r="BJ1854" s="28"/>
      <c r="BK1854" s="28"/>
      <c r="BL1854" s="28"/>
      <c r="BM1854" s="28"/>
    </row>
    <row r="1855" spans="5:65" ht="15">
      <c r="E1855" s="16"/>
      <c r="F1855" s="16"/>
      <c r="G1855" s="16"/>
      <c r="H1855" s="16"/>
      <c r="I1855" s="16"/>
      <c r="J1855" s="16"/>
      <c r="K1855" s="16"/>
      <c r="L1855" s="16"/>
      <c r="M1855" s="16"/>
      <c r="N1855" s="16"/>
      <c r="O1855" s="16"/>
      <c r="P1855" s="16"/>
      <c r="Q1855" s="16"/>
      <c r="R1855" s="16"/>
      <c r="S1855" s="16"/>
      <c r="T1855" s="16"/>
      <c r="U1855" s="16"/>
      <c r="V1855" s="16"/>
      <c r="W1855" s="16"/>
      <c r="X1855" s="16"/>
      <c r="Y1855" s="16"/>
      <c r="Z1855" s="16"/>
      <c r="AA1855" s="16"/>
      <c r="AB1855" s="16"/>
      <c r="AC1855" s="16"/>
      <c r="AD1855" s="16"/>
      <c r="AE1855" s="16"/>
      <c r="AF1855" s="16"/>
      <c r="AG1855" s="16"/>
      <c r="AH1855" s="16"/>
      <c r="AI1855" s="16"/>
      <c r="AJ1855" s="16"/>
      <c r="AK1855" s="16"/>
      <c r="AL1855" s="16"/>
      <c r="AM1855" s="16"/>
      <c r="AN1855" s="16"/>
      <c r="AO1855" s="16"/>
      <c r="AP1855" s="16"/>
      <c r="AQ1855" s="16"/>
      <c r="AR1855" s="16"/>
      <c r="AS1855" s="16"/>
      <c r="AT1855" s="16"/>
      <c r="AU1855" s="16"/>
      <c r="AV1855" s="16"/>
      <c r="AW1855" s="16"/>
      <c r="AX1855" s="16"/>
      <c r="AY1855" s="16"/>
      <c r="AZ1855" s="28"/>
      <c r="BA1855" s="28"/>
      <c r="BB1855" s="28"/>
      <c r="BC1855" s="28"/>
      <c r="BD1855" s="28"/>
      <c r="BE1855" s="28"/>
      <c r="BF1855" s="28"/>
      <c r="BG1855" s="28"/>
      <c r="BH1855" s="28"/>
      <c r="BI1855" s="28"/>
      <c r="BJ1855" s="28"/>
      <c r="BK1855" s="28"/>
      <c r="BL1855" s="28"/>
      <c r="BM1855" s="28"/>
    </row>
    <row r="1856" spans="5:65" ht="15">
      <c r="E1856" s="16"/>
      <c r="F1856" s="16"/>
      <c r="G1856" s="16"/>
      <c r="H1856" s="16"/>
      <c r="I1856" s="16"/>
      <c r="J1856" s="16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  <c r="W1856" s="16"/>
      <c r="X1856" s="16"/>
      <c r="Y1856" s="16"/>
      <c r="Z1856" s="16"/>
      <c r="AA1856" s="16"/>
      <c r="AB1856" s="16"/>
      <c r="AC1856" s="16"/>
      <c r="AD1856" s="16"/>
      <c r="AE1856" s="16"/>
      <c r="AF1856" s="16"/>
      <c r="AG1856" s="16"/>
      <c r="AH1856" s="16"/>
      <c r="AI1856" s="16"/>
      <c r="AJ1856" s="16"/>
      <c r="AK1856" s="16"/>
      <c r="AL1856" s="16"/>
      <c r="AM1856" s="16"/>
      <c r="AN1856" s="16"/>
      <c r="AO1856" s="16"/>
      <c r="AP1856" s="16"/>
      <c r="AQ1856" s="16"/>
      <c r="AR1856" s="16"/>
      <c r="AS1856" s="16"/>
      <c r="AT1856" s="16"/>
      <c r="AU1856" s="16"/>
      <c r="AV1856" s="16"/>
      <c r="AW1856" s="16"/>
      <c r="AX1856" s="16"/>
      <c r="AY1856" s="16"/>
      <c r="AZ1856" s="28"/>
      <c r="BA1856" s="28"/>
      <c r="BB1856" s="28"/>
      <c r="BC1856" s="28"/>
      <c r="BD1856" s="28"/>
      <c r="BE1856" s="28"/>
      <c r="BF1856" s="28"/>
      <c r="BG1856" s="28"/>
      <c r="BH1856" s="28"/>
      <c r="BI1856" s="28"/>
      <c r="BJ1856" s="28"/>
      <c r="BK1856" s="28"/>
      <c r="BL1856" s="28"/>
      <c r="BM1856" s="28"/>
    </row>
    <row r="1857" spans="5:65" ht="15">
      <c r="E1857" s="16"/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  <c r="V1857" s="16"/>
      <c r="W1857" s="16"/>
      <c r="X1857" s="16"/>
      <c r="Y1857" s="16"/>
      <c r="Z1857" s="16"/>
      <c r="AA1857" s="16"/>
      <c r="AB1857" s="16"/>
      <c r="AC1857" s="16"/>
      <c r="AD1857" s="16"/>
      <c r="AE1857" s="16"/>
      <c r="AF1857" s="16"/>
      <c r="AG1857" s="16"/>
      <c r="AH1857" s="16"/>
      <c r="AI1857" s="16"/>
      <c r="AJ1857" s="16"/>
      <c r="AK1857" s="16"/>
      <c r="AL1857" s="16"/>
      <c r="AM1857" s="16"/>
      <c r="AN1857" s="16"/>
      <c r="AO1857" s="16"/>
      <c r="AP1857" s="16"/>
      <c r="AQ1857" s="16"/>
      <c r="AR1857" s="16"/>
      <c r="AS1857" s="16"/>
      <c r="AT1857" s="16"/>
      <c r="AU1857" s="16"/>
      <c r="AV1857" s="16"/>
      <c r="AW1857" s="16"/>
      <c r="AX1857" s="16"/>
      <c r="AY1857" s="16"/>
      <c r="AZ1857" s="28"/>
      <c r="BA1857" s="28"/>
      <c r="BB1857" s="28"/>
      <c r="BC1857" s="28"/>
      <c r="BD1857" s="28"/>
      <c r="BE1857" s="28"/>
      <c r="BF1857" s="28"/>
      <c r="BG1857" s="28"/>
      <c r="BH1857" s="28"/>
      <c r="BI1857" s="28"/>
      <c r="BJ1857" s="28"/>
      <c r="BK1857" s="28"/>
      <c r="BL1857" s="28"/>
      <c r="BM1857" s="28"/>
    </row>
    <row r="1858" spans="5:65" ht="15">
      <c r="E1858" s="16"/>
      <c r="F1858" s="16"/>
      <c r="G1858" s="16"/>
      <c r="H1858" s="16"/>
      <c r="I1858" s="16"/>
      <c r="J1858" s="16"/>
      <c r="K1858" s="16"/>
      <c r="L1858" s="16"/>
      <c r="M1858" s="16"/>
      <c r="N1858" s="16"/>
      <c r="O1858" s="16"/>
      <c r="P1858" s="16"/>
      <c r="Q1858" s="16"/>
      <c r="R1858" s="16"/>
      <c r="S1858" s="16"/>
      <c r="T1858" s="16"/>
      <c r="U1858" s="16"/>
      <c r="V1858" s="16"/>
      <c r="W1858" s="16"/>
      <c r="X1858" s="16"/>
      <c r="Y1858" s="16"/>
      <c r="Z1858" s="16"/>
      <c r="AA1858" s="16"/>
      <c r="AB1858" s="16"/>
      <c r="AC1858" s="16"/>
      <c r="AD1858" s="16"/>
      <c r="AE1858" s="16"/>
      <c r="AF1858" s="16"/>
      <c r="AG1858" s="16"/>
      <c r="AH1858" s="16"/>
      <c r="AI1858" s="16"/>
      <c r="AJ1858" s="16"/>
      <c r="AK1858" s="16"/>
      <c r="AL1858" s="16"/>
      <c r="AM1858" s="16"/>
      <c r="AN1858" s="16"/>
      <c r="AO1858" s="16"/>
      <c r="AP1858" s="16"/>
      <c r="AQ1858" s="16"/>
      <c r="AR1858" s="16"/>
      <c r="AS1858" s="16"/>
      <c r="AT1858" s="16"/>
      <c r="AU1858" s="16"/>
      <c r="AV1858" s="16"/>
      <c r="AW1858" s="16"/>
      <c r="AX1858" s="16"/>
      <c r="AY1858" s="16"/>
      <c r="AZ1858" s="28"/>
      <c r="BA1858" s="28"/>
      <c r="BB1858" s="28"/>
      <c r="BC1858" s="28"/>
      <c r="BD1858" s="28"/>
      <c r="BE1858" s="28"/>
      <c r="BF1858" s="28"/>
      <c r="BG1858" s="28"/>
      <c r="BH1858" s="28"/>
      <c r="BI1858" s="28"/>
      <c r="BJ1858" s="28"/>
      <c r="BK1858" s="28"/>
      <c r="BL1858" s="28"/>
      <c r="BM1858" s="28"/>
    </row>
    <row r="1859" spans="5:65" ht="15">
      <c r="E1859" s="16"/>
      <c r="F1859" s="16"/>
      <c r="G1859" s="16"/>
      <c r="H1859" s="16"/>
      <c r="I1859" s="16"/>
      <c r="J1859" s="16"/>
      <c r="K1859" s="16"/>
      <c r="L1859" s="16"/>
      <c r="M1859" s="16"/>
      <c r="N1859" s="16"/>
      <c r="O1859" s="16"/>
      <c r="P1859" s="16"/>
      <c r="Q1859" s="16"/>
      <c r="R1859" s="16"/>
      <c r="S1859" s="16"/>
      <c r="T1859" s="16"/>
      <c r="U1859" s="16"/>
      <c r="V1859" s="16"/>
      <c r="W1859" s="16"/>
      <c r="X1859" s="16"/>
      <c r="Y1859" s="16"/>
      <c r="Z1859" s="16"/>
      <c r="AA1859" s="16"/>
      <c r="AB1859" s="16"/>
      <c r="AC1859" s="16"/>
      <c r="AD1859" s="16"/>
      <c r="AE1859" s="16"/>
      <c r="AF1859" s="16"/>
      <c r="AG1859" s="16"/>
      <c r="AH1859" s="16"/>
      <c r="AI1859" s="16"/>
      <c r="AJ1859" s="16"/>
      <c r="AK1859" s="16"/>
      <c r="AL1859" s="16"/>
      <c r="AM1859" s="16"/>
      <c r="AN1859" s="16"/>
      <c r="AO1859" s="16"/>
      <c r="AP1859" s="16"/>
      <c r="AQ1859" s="16"/>
      <c r="AR1859" s="16"/>
      <c r="AS1859" s="16"/>
      <c r="AT1859" s="16"/>
      <c r="AU1859" s="16"/>
      <c r="AV1859" s="16"/>
      <c r="AW1859" s="16"/>
      <c r="AX1859" s="16"/>
      <c r="AY1859" s="16"/>
      <c r="AZ1859" s="28"/>
      <c r="BA1859" s="28"/>
      <c r="BB1859" s="28"/>
      <c r="BC1859" s="28"/>
      <c r="BD1859" s="28"/>
      <c r="BE1859" s="28"/>
      <c r="BF1859" s="28"/>
      <c r="BG1859" s="28"/>
      <c r="BH1859" s="28"/>
      <c r="BI1859" s="28"/>
      <c r="BJ1859" s="28"/>
      <c r="BK1859" s="28"/>
      <c r="BL1859" s="28"/>
      <c r="BM1859" s="28"/>
    </row>
    <row r="1860" spans="5:65" ht="15">
      <c r="E1860" s="16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16"/>
      <c r="R1860" s="16"/>
      <c r="S1860" s="16"/>
      <c r="T1860" s="16"/>
      <c r="U1860" s="16"/>
      <c r="V1860" s="16"/>
      <c r="W1860" s="16"/>
      <c r="X1860" s="16"/>
      <c r="Y1860" s="16"/>
      <c r="Z1860" s="16"/>
      <c r="AA1860" s="16"/>
      <c r="AB1860" s="16"/>
      <c r="AC1860" s="16"/>
      <c r="AD1860" s="16"/>
      <c r="AE1860" s="16"/>
      <c r="AF1860" s="16"/>
      <c r="AG1860" s="16"/>
      <c r="AH1860" s="16"/>
      <c r="AI1860" s="16"/>
      <c r="AJ1860" s="16"/>
      <c r="AK1860" s="16"/>
      <c r="AL1860" s="16"/>
      <c r="AM1860" s="16"/>
      <c r="AN1860" s="16"/>
      <c r="AO1860" s="16"/>
      <c r="AP1860" s="16"/>
      <c r="AQ1860" s="16"/>
      <c r="AR1860" s="16"/>
      <c r="AS1860" s="16"/>
      <c r="AT1860" s="16"/>
      <c r="AU1860" s="16"/>
      <c r="AV1860" s="16"/>
      <c r="AW1860" s="16"/>
      <c r="AX1860" s="16"/>
      <c r="AY1860" s="16"/>
      <c r="AZ1860" s="28"/>
      <c r="BA1860" s="28"/>
      <c r="BB1860" s="28"/>
      <c r="BC1860" s="28"/>
      <c r="BD1860" s="28"/>
      <c r="BE1860" s="28"/>
      <c r="BF1860" s="28"/>
      <c r="BG1860" s="28"/>
      <c r="BH1860" s="28"/>
      <c r="BI1860" s="28"/>
      <c r="BJ1860" s="28"/>
      <c r="BK1860" s="28"/>
      <c r="BL1860" s="28"/>
      <c r="BM1860" s="28"/>
    </row>
    <row r="1861" spans="5:65" ht="15">
      <c r="E1861" s="16"/>
      <c r="F1861" s="16"/>
      <c r="G1861" s="16"/>
      <c r="H1861" s="16"/>
      <c r="I1861" s="16"/>
      <c r="J1861" s="16"/>
      <c r="K1861" s="16"/>
      <c r="L1861" s="16"/>
      <c r="M1861" s="16"/>
      <c r="N1861" s="16"/>
      <c r="O1861" s="16"/>
      <c r="P1861" s="16"/>
      <c r="Q1861" s="16"/>
      <c r="R1861" s="16"/>
      <c r="S1861" s="16"/>
      <c r="T1861" s="16"/>
      <c r="U1861" s="16"/>
      <c r="V1861" s="16"/>
      <c r="W1861" s="16"/>
      <c r="X1861" s="16"/>
      <c r="Y1861" s="16"/>
      <c r="Z1861" s="16"/>
      <c r="AA1861" s="16"/>
      <c r="AB1861" s="16"/>
      <c r="AC1861" s="16"/>
      <c r="AD1861" s="16"/>
      <c r="AE1861" s="16"/>
      <c r="AF1861" s="16"/>
      <c r="AG1861" s="16"/>
      <c r="AH1861" s="16"/>
      <c r="AI1861" s="16"/>
      <c r="AJ1861" s="16"/>
      <c r="AK1861" s="16"/>
      <c r="AL1861" s="16"/>
      <c r="AM1861" s="16"/>
      <c r="AN1861" s="16"/>
      <c r="AO1861" s="16"/>
      <c r="AP1861" s="16"/>
      <c r="AQ1861" s="16"/>
      <c r="AR1861" s="16"/>
      <c r="AS1861" s="16"/>
      <c r="AT1861" s="16"/>
      <c r="AU1861" s="16"/>
      <c r="AV1861" s="16"/>
      <c r="AW1861" s="16"/>
      <c r="AX1861" s="16"/>
      <c r="AY1861" s="16"/>
      <c r="AZ1861" s="28"/>
      <c r="BA1861" s="28"/>
      <c r="BB1861" s="28"/>
      <c r="BC1861" s="28"/>
      <c r="BD1861" s="28"/>
      <c r="BE1861" s="28"/>
      <c r="BF1861" s="28"/>
      <c r="BG1861" s="28"/>
      <c r="BH1861" s="28"/>
      <c r="BI1861" s="28"/>
      <c r="BJ1861" s="28"/>
      <c r="BK1861" s="28"/>
      <c r="BL1861" s="28"/>
      <c r="BM1861" s="28"/>
    </row>
    <row r="1862" spans="5:65" ht="15">
      <c r="E1862" s="16"/>
      <c r="F1862" s="16"/>
      <c r="G1862" s="16"/>
      <c r="H1862" s="16"/>
      <c r="I1862" s="16"/>
      <c r="J1862" s="16"/>
      <c r="K1862" s="16"/>
      <c r="L1862" s="16"/>
      <c r="M1862" s="16"/>
      <c r="N1862" s="16"/>
      <c r="O1862" s="16"/>
      <c r="P1862" s="16"/>
      <c r="Q1862" s="16"/>
      <c r="R1862" s="16"/>
      <c r="S1862" s="16"/>
      <c r="T1862" s="16"/>
      <c r="U1862" s="16"/>
      <c r="V1862" s="16"/>
      <c r="W1862" s="16"/>
      <c r="X1862" s="16"/>
      <c r="Y1862" s="16"/>
      <c r="Z1862" s="16"/>
      <c r="AA1862" s="16"/>
      <c r="AB1862" s="16"/>
      <c r="AC1862" s="16"/>
      <c r="AD1862" s="16"/>
      <c r="AE1862" s="16"/>
      <c r="AF1862" s="16"/>
      <c r="AG1862" s="16"/>
      <c r="AH1862" s="16"/>
      <c r="AI1862" s="16"/>
      <c r="AJ1862" s="16"/>
      <c r="AK1862" s="16"/>
      <c r="AL1862" s="16"/>
      <c r="AM1862" s="16"/>
      <c r="AN1862" s="16"/>
      <c r="AO1862" s="16"/>
      <c r="AP1862" s="16"/>
      <c r="AQ1862" s="16"/>
      <c r="AR1862" s="16"/>
      <c r="AS1862" s="16"/>
      <c r="AT1862" s="16"/>
      <c r="AU1862" s="16"/>
      <c r="AV1862" s="16"/>
      <c r="AW1862" s="16"/>
      <c r="AX1862" s="16"/>
      <c r="AY1862" s="16"/>
      <c r="AZ1862" s="28"/>
      <c r="BA1862" s="28"/>
      <c r="BB1862" s="28"/>
      <c r="BC1862" s="28"/>
      <c r="BD1862" s="28"/>
      <c r="BE1862" s="28"/>
      <c r="BF1862" s="28"/>
      <c r="BG1862" s="28"/>
      <c r="BH1862" s="28"/>
      <c r="BI1862" s="28"/>
      <c r="BJ1862" s="28"/>
      <c r="BK1862" s="28"/>
      <c r="BL1862" s="28"/>
      <c r="BM1862" s="28"/>
    </row>
    <row r="1863" spans="5:65" ht="15">
      <c r="E1863" s="16"/>
      <c r="F1863" s="16"/>
      <c r="G1863" s="16"/>
      <c r="H1863" s="16"/>
      <c r="I1863" s="16"/>
      <c r="J1863" s="16"/>
      <c r="K1863" s="16"/>
      <c r="L1863" s="16"/>
      <c r="M1863" s="16"/>
      <c r="N1863" s="16"/>
      <c r="O1863" s="16"/>
      <c r="P1863" s="16"/>
      <c r="Q1863" s="16"/>
      <c r="R1863" s="16"/>
      <c r="S1863" s="16"/>
      <c r="T1863" s="16"/>
      <c r="U1863" s="16"/>
      <c r="V1863" s="16"/>
      <c r="W1863" s="16"/>
      <c r="X1863" s="16"/>
      <c r="Y1863" s="16"/>
      <c r="Z1863" s="16"/>
      <c r="AA1863" s="16"/>
      <c r="AB1863" s="16"/>
      <c r="AC1863" s="16"/>
      <c r="AD1863" s="16"/>
      <c r="AE1863" s="16"/>
      <c r="AF1863" s="16"/>
      <c r="AG1863" s="16"/>
      <c r="AH1863" s="16"/>
      <c r="AI1863" s="16"/>
      <c r="AJ1863" s="16"/>
      <c r="AK1863" s="16"/>
      <c r="AL1863" s="16"/>
      <c r="AM1863" s="16"/>
      <c r="AN1863" s="16"/>
      <c r="AO1863" s="16"/>
      <c r="AP1863" s="16"/>
      <c r="AQ1863" s="16"/>
      <c r="AR1863" s="16"/>
      <c r="AS1863" s="16"/>
      <c r="AT1863" s="16"/>
      <c r="AU1863" s="16"/>
      <c r="AV1863" s="16"/>
      <c r="AW1863" s="16"/>
      <c r="AX1863" s="16"/>
      <c r="AY1863" s="16"/>
      <c r="AZ1863" s="28"/>
      <c r="BA1863" s="28"/>
      <c r="BB1863" s="28"/>
      <c r="BC1863" s="28"/>
      <c r="BD1863" s="28"/>
      <c r="BE1863" s="28"/>
      <c r="BF1863" s="28"/>
      <c r="BG1863" s="28"/>
      <c r="BH1863" s="28"/>
      <c r="BI1863" s="28"/>
      <c r="BJ1863" s="28"/>
      <c r="BK1863" s="28"/>
      <c r="BL1863" s="28"/>
      <c r="BM1863" s="28"/>
    </row>
    <row r="1864" spans="5:65" ht="15">
      <c r="E1864" s="16"/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16"/>
      <c r="R1864" s="16"/>
      <c r="S1864" s="16"/>
      <c r="T1864" s="16"/>
      <c r="U1864" s="16"/>
      <c r="V1864" s="16"/>
      <c r="W1864" s="16"/>
      <c r="X1864" s="16"/>
      <c r="Y1864" s="16"/>
      <c r="Z1864" s="16"/>
      <c r="AA1864" s="16"/>
      <c r="AB1864" s="16"/>
      <c r="AC1864" s="16"/>
      <c r="AD1864" s="16"/>
      <c r="AE1864" s="16"/>
      <c r="AF1864" s="16"/>
      <c r="AG1864" s="16"/>
      <c r="AH1864" s="16"/>
      <c r="AI1864" s="16"/>
      <c r="AJ1864" s="16"/>
      <c r="AK1864" s="16"/>
      <c r="AL1864" s="16"/>
      <c r="AM1864" s="16"/>
      <c r="AN1864" s="16"/>
      <c r="AO1864" s="16"/>
      <c r="AP1864" s="16"/>
      <c r="AQ1864" s="16"/>
      <c r="AR1864" s="16"/>
      <c r="AS1864" s="16"/>
      <c r="AT1864" s="16"/>
      <c r="AU1864" s="16"/>
      <c r="AV1864" s="16"/>
      <c r="AW1864" s="16"/>
      <c r="AX1864" s="16"/>
      <c r="AY1864" s="16"/>
      <c r="AZ1864" s="28"/>
      <c r="BA1864" s="28"/>
      <c r="BB1864" s="28"/>
      <c r="BC1864" s="28"/>
      <c r="BD1864" s="28"/>
      <c r="BE1864" s="28"/>
      <c r="BF1864" s="28"/>
      <c r="BG1864" s="28"/>
      <c r="BH1864" s="28"/>
      <c r="BI1864" s="28"/>
      <c r="BJ1864" s="28"/>
      <c r="BK1864" s="28"/>
      <c r="BL1864" s="28"/>
      <c r="BM1864" s="28"/>
    </row>
    <row r="1865" spans="5:65" ht="15">
      <c r="E1865" s="16"/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  <c r="P1865" s="16"/>
      <c r="Q1865" s="16"/>
      <c r="R1865" s="16"/>
      <c r="S1865" s="16"/>
      <c r="T1865" s="16"/>
      <c r="U1865" s="16"/>
      <c r="V1865" s="16"/>
      <c r="W1865" s="16"/>
      <c r="X1865" s="16"/>
      <c r="Y1865" s="16"/>
      <c r="Z1865" s="16"/>
      <c r="AA1865" s="16"/>
      <c r="AB1865" s="16"/>
      <c r="AC1865" s="16"/>
      <c r="AD1865" s="16"/>
      <c r="AE1865" s="16"/>
      <c r="AF1865" s="16"/>
      <c r="AG1865" s="16"/>
      <c r="AH1865" s="16"/>
      <c r="AI1865" s="16"/>
      <c r="AJ1865" s="16"/>
      <c r="AK1865" s="16"/>
      <c r="AL1865" s="16"/>
      <c r="AM1865" s="16"/>
      <c r="AN1865" s="16"/>
      <c r="AO1865" s="16"/>
      <c r="AP1865" s="16"/>
      <c r="AQ1865" s="16"/>
      <c r="AR1865" s="16"/>
      <c r="AS1865" s="16"/>
      <c r="AT1865" s="16"/>
      <c r="AU1865" s="16"/>
      <c r="AV1865" s="16"/>
      <c r="AW1865" s="16"/>
      <c r="AX1865" s="16"/>
      <c r="AY1865" s="16"/>
      <c r="AZ1865" s="28"/>
      <c r="BA1865" s="28"/>
      <c r="BB1865" s="28"/>
      <c r="BC1865" s="28"/>
      <c r="BD1865" s="28"/>
      <c r="BE1865" s="28"/>
      <c r="BF1865" s="28"/>
      <c r="BG1865" s="28"/>
      <c r="BH1865" s="28"/>
      <c r="BI1865" s="28"/>
      <c r="BJ1865" s="28"/>
      <c r="BK1865" s="28"/>
      <c r="BL1865" s="28"/>
      <c r="BM1865" s="28"/>
    </row>
    <row r="1866" spans="5:65" ht="15">
      <c r="E1866" s="16"/>
      <c r="F1866" s="16"/>
      <c r="G1866" s="16"/>
      <c r="H1866" s="16"/>
      <c r="I1866" s="16"/>
      <c r="J1866" s="16"/>
      <c r="K1866" s="16"/>
      <c r="L1866" s="16"/>
      <c r="M1866" s="16"/>
      <c r="N1866" s="16"/>
      <c r="O1866" s="16"/>
      <c r="P1866" s="16"/>
      <c r="Q1866" s="16"/>
      <c r="R1866" s="16"/>
      <c r="S1866" s="16"/>
      <c r="T1866" s="16"/>
      <c r="U1866" s="16"/>
      <c r="V1866" s="16"/>
      <c r="W1866" s="16"/>
      <c r="X1866" s="16"/>
      <c r="Y1866" s="16"/>
      <c r="Z1866" s="16"/>
      <c r="AA1866" s="16"/>
      <c r="AB1866" s="16"/>
      <c r="AC1866" s="16"/>
      <c r="AD1866" s="16"/>
      <c r="AE1866" s="16"/>
      <c r="AF1866" s="16"/>
      <c r="AG1866" s="16"/>
      <c r="AH1866" s="16"/>
      <c r="AI1866" s="16"/>
      <c r="AJ1866" s="16"/>
      <c r="AK1866" s="16"/>
      <c r="AL1866" s="16"/>
      <c r="AM1866" s="16"/>
      <c r="AN1866" s="16"/>
      <c r="AO1866" s="16"/>
      <c r="AP1866" s="16"/>
      <c r="AQ1866" s="16"/>
      <c r="AR1866" s="16"/>
      <c r="AS1866" s="16"/>
      <c r="AT1866" s="16"/>
      <c r="AU1866" s="16"/>
      <c r="AV1866" s="16"/>
      <c r="AW1866" s="16"/>
      <c r="AX1866" s="16"/>
      <c r="AY1866" s="16"/>
      <c r="AZ1866" s="28"/>
      <c r="BA1866" s="28"/>
      <c r="BB1866" s="28"/>
      <c r="BC1866" s="28"/>
      <c r="BD1866" s="28"/>
      <c r="BE1866" s="28"/>
      <c r="BF1866" s="28"/>
      <c r="BG1866" s="28"/>
      <c r="BH1866" s="28"/>
      <c r="BI1866" s="28"/>
      <c r="BJ1866" s="28"/>
      <c r="BK1866" s="28"/>
      <c r="BL1866" s="28"/>
      <c r="BM1866" s="28"/>
    </row>
    <row r="1867" spans="5:65" ht="15">
      <c r="E1867" s="16"/>
      <c r="F1867" s="16"/>
      <c r="G1867" s="16"/>
      <c r="H1867" s="16"/>
      <c r="I1867" s="16"/>
      <c r="J1867" s="16"/>
      <c r="K1867" s="16"/>
      <c r="L1867" s="16"/>
      <c r="M1867" s="16"/>
      <c r="N1867" s="16"/>
      <c r="O1867" s="16"/>
      <c r="P1867" s="16"/>
      <c r="Q1867" s="16"/>
      <c r="R1867" s="16"/>
      <c r="S1867" s="16"/>
      <c r="T1867" s="16"/>
      <c r="U1867" s="16"/>
      <c r="V1867" s="16"/>
      <c r="W1867" s="16"/>
      <c r="X1867" s="16"/>
      <c r="Y1867" s="16"/>
      <c r="Z1867" s="16"/>
      <c r="AA1867" s="16"/>
      <c r="AB1867" s="16"/>
      <c r="AC1867" s="16"/>
      <c r="AD1867" s="16"/>
      <c r="AE1867" s="16"/>
      <c r="AF1867" s="16"/>
      <c r="AG1867" s="16"/>
      <c r="AH1867" s="16"/>
      <c r="AI1867" s="16"/>
      <c r="AJ1867" s="16"/>
      <c r="AK1867" s="16"/>
      <c r="AL1867" s="16"/>
      <c r="AM1867" s="16"/>
      <c r="AN1867" s="16"/>
      <c r="AO1867" s="16"/>
      <c r="AP1867" s="16"/>
      <c r="AQ1867" s="16"/>
      <c r="AR1867" s="16"/>
      <c r="AS1867" s="16"/>
      <c r="AT1867" s="16"/>
      <c r="AU1867" s="16"/>
      <c r="AV1867" s="16"/>
      <c r="AW1867" s="16"/>
      <c r="AX1867" s="16"/>
      <c r="AY1867" s="16"/>
      <c r="AZ1867" s="28"/>
      <c r="BA1867" s="28"/>
      <c r="BB1867" s="28"/>
      <c r="BC1867" s="28"/>
      <c r="BD1867" s="28"/>
      <c r="BE1867" s="28"/>
      <c r="BF1867" s="28"/>
      <c r="BG1867" s="28"/>
      <c r="BH1867" s="28"/>
      <c r="BI1867" s="28"/>
      <c r="BJ1867" s="28"/>
      <c r="BK1867" s="28"/>
      <c r="BL1867" s="28"/>
      <c r="BM1867" s="28"/>
    </row>
    <row r="1868" spans="5:65" ht="15">
      <c r="E1868" s="16"/>
      <c r="F1868" s="16"/>
      <c r="G1868" s="16"/>
      <c r="H1868" s="16"/>
      <c r="I1868" s="16"/>
      <c r="J1868" s="16"/>
      <c r="K1868" s="16"/>
      <c r="L1868" s="16"/>
      <c r="M1868" s="16"/>
      <c r="N1868" s="16"/>
      <c r="O1868" s="16"/>
      <c r="P1868" s="16"/>
      <c r="Q1868" s="16"/>
      <c r="R1868" s="16"/>
      <c r="S1868" s="16"/>
      <c r="T1868" s="16"/>
      <c r="U1868" s="16"/>
      <c r="V1868" s="16"/>
      <c r="W1868" s="16"/>
      <c r="X1868" s="16"/>
      <c r="Y1868" s="16"/>
      <c r="Z1868" s="16"/>
      <c r="AA1868" s="16"/>
      <c r="AB1868" s="16"/>
      <c r="AC1868" s="16"/>
      <c r="AD1868" s="16"/>
      <c r="AE1868" s="16"/>
      <c r="AF1868" s="16"/>
      <c r="AG1868" s="16"/>
      <c r="AH1868" s="16"/>
      <c r="AI1868" s="16"/>
      <c r="AJ1868" s="16"/>
      <c r="AK1868" s="16"/>
      <c r="AL1868" s="16"/>
      <c r="AM1868" s="16"/>
      <c r="AN1868" s="16"/>
      <c r="AO1868" s="16"/>
      <c r="AP1868" s="16"/>
      <c r="AQ1868" s="16"/>
      <c r="AR1868" s="16"/>
      <c r="AS1868" s="16"/>
      <c r="AT1868" s="16"/>
      <c r="AU1868" s="16"/>
      <c r="AV1868" s="16"/>
      <c r="AW1868" s="16"/>
      <c r="AX1868" s="16"/>
      <c r="AY1868" s="16"/>
      <c r="AZ1868" s="28"/>
      <c r="BA1868" s="28"/>
      <c r="BB1868" s="28"/>
      <c r="BC1868" s="28"/>
      <c r="BD1868" s="28"/>
      <c r="BE1868" s="28"/>
      <c r="BF1868" s="28"/>
      <c r="BG1868" s="28"/>
      <c r="BH1868" s="28"/>
      <c r="BI1868" s="28"/>
      <c r="BJ1868" s="28"/>
      <c r="BK1868" s="28"/>
      <c r="BL1868" s="28"/>
      <c r="BM1868" s="28"/>
    </row>
    <row r="1869" spans="5:65" ht="15">
      <c r="E1869" s="16"/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16"/>
      <c r="R1869" s="16"/>
      <c r="S1869" s="16"/>
      <c r="T1869" s="16"/>
      <c r="U1869" s="16"/>
      <c r="V1869" s="16"/>
      <c r="W1869" s="16"/>
      <c r="X1869" s="16"/>
      <c r="Y1869" s="16"/>
      <c r="Z1869" s="16"/>
      <c r="AA1869" s="16"/>
      <c r="AB1869" s="16"/>
      <c r="AC1869" s="16"/>
      <c r="AD1869" s="16"/>
      <c r="AE1869" s="16"/>
      <c r="AF1869" s="16"/>
      <c r="AG1869" s="16"/>
      <c r="AH1869" s="16"/>
      <c r="AI1869" s="16"/>
      <c r="AJ1869" s="16"/>
      <c r="AK1869" s="16"/>
      <c r="AL1869" s="16"/>
      <c r="AM1869" s="16"/>
      <c r="AN1869" s="16"/>
      <c r="AO1869" s="16"/>
      <c r="AP1869" s="16"/>
      <c r="AQ1869" s="16"/>
      <c r="AR1869" s="16"/>
      <c r="AS1869" s="16"/>
      <c r="AT1869" s="16"/>
      <c r="AU1869" s="16"/>
      <c r="AV1869" s="16"/>
      <c r="AW1869" s="16"/>
      <c r="AX1869" s="16"/>
      <c r="AY1869" s="16"/>
      <c r="AZ1869" s="28"/>
      <c r="BA1869" s="28"/>
      <c r="BB1869" s="28"/>
      <c r="BC1869" s="28"/>
      <c r="BD1869" s="28"/>
      <c r="BE1869" s="28"/>
      <c r="BF1869" s="28"/>
      <c r="BG1869" s="28"/>
      <c r="BH1869" s="28"/>
      <c r="BI1869" s="28"/>
      <c r="BJ1869" s="28"/>
      <c r="BK1869" s="28"/>
      <c r="BL1869" s="28"/>
      <c r="BM1869" s="28"/>
    </row>
    <row r="1870" spans="5:65" ht="15">
      <c r="E1870" s="16"/>
      <c r="F1870" s="16"/>
      <c r="G1870" s="16"/>
      <c r="H1870" s="16"/>
      <c r="I1870" s="16"/>
      <c r="J1870" s="16"/>
      <c r="K1870" s="16"/>
      <c r="L1870" s="16"/>
      <c r="M1870" s="16"/>
      <c r="N1870" s="16"/>
      <c r="O1870" s="16"/>
      <c r="P1870" s="16"/>
      <c r="Q1870" s="16"/>
      <c r="R1870" s="16"/>
      <c r="S1870" s="16"/>
      <c r="T1870" s="16"/>
      <c r="U1870" s="16"/>
      <c r="V1870" s="16"/>
      <c r="W1870" s="16"/>
      <c r="X1870" s="16"/>
      <c r="Y1870" s="16"/>
      <c r="Z1870" s="16"/>
      <c r="AA1870" s="16"/>
      <c r="AB1870" s="16"/>
      <c r="AC1870" s="16"/>
      <c r="AD1870" s="16"/>
      <c r="AE1870" s="16"/>
      <c r="AF1870" s="16"/>
      <c r="AG1870" s="16"/>
      <c r="AH1870" s="16"/>
      <c r="AI1870" s="16"/>
      <c r="AJ1870" s="16"/>
      <c r="AK1870" s="16"/>
      <c r="AL1870" s="16"/>
      <c r="AM1870" s="16"/>
      <c r="AN1870" s="16"/>
      <c r="AO1870" s="16"/>
      <c r="AP1870" s="16"/>
      <c r="AQ1870" s="16"/>
      <c r="AR1870" s="16"/>
      <c r="AS1870" s="16"/>
      <c r="AT1870" s="16"/>
      <c r="AU1870" s="16"/>
      <c r="AV1870" s="16"/>
      <c r="AW1870" s="16"/>
      <c r="AX1870" s="16"/>
      <c r="AY1870" s="16"/>
      <c r="AZ1870" s="28"/>
      <c r="BA1870" s="28"/>
      <c r="BB1870" s="28"/>
      <c r="BC1870" s="28"/>
      <c r="BD1870" s="28"/>
      <c r="BE1870" s="28"/>
      <c r="BF1870" s="28"/>
      <c r="BG1870" s="28"/>
      <c r="BH1870" s="28"/>
      <c r="BI1870" s="28"/>
      <c r="BJ1870" s="28"/>
      <c r="BK1870" s="28"/>
      <c r="BL1870" s="28"/>
      <c r="BM1870" s="28"/>
    </row>
    <row r="1871" spans="5:65" ht="15">
      <c r="E1871" s="16"/>
      <c r="F1871" s="16"/>
      <c r="G1871" s="16"/>
      <c r="H1871" s="16"/>
      <c r="I1871" s="16"/>
      <c r="J1871" s="16"/>
      <c r="K1871" s="16"/>
      <c r="L1871" s="16"/>
      <c r="M1871" s="16"/>
      <c r="N1871" s="16"/>
      <c r="O1871" s="16"/>
      <c r="P1871" s="16"/>
      <c r="Q1871" s="16"/>
      <c r="R1871" s="16"/>
      <c r="S1871" s="16"/>
      <c r="T1871" s="16"/>
      <c r="U1871" s="16"/>
      <c r="V1871" s="16"/>
      <c r="W1871" s="16"/>
      <c r="X1871" s="16"/>
      <c r="Y1871" s="16"/>
      <c r="Z1871" s="16"/>
      <c r="AA1871" s="16"/>
      <c r="AB1871" s="16"/>
      <c r="AC1871" s="16"/>
      <c r="AD1871" s="16"/>
      <c r="AE1871" s="16"/>
      <c r="AF1871" s="16"/>
      <c r="AG1871" s="16"/>
      <c r="AH1871" s="16"/>
      <c r="AI1871" s="16"/>
      <c r="AJ1871" s="16"/>
      <c r="AK1871" s="16"/>
      <c r="AL1871" s="16"/>
      <c r="AM1871" s="16"/>
      <c r="AN1871" s="16"/>
      <c r="AO1871" s="16"/>
      <c r="AP1871" s="16"/>
      <c r="AQ1871" s="16"/>
      <c r="AR1871" s="16"/>
      <c r="AS1871" s="16"/>
      <c r="AT1871" s="16"/>
      <c r="AU1871" s="16"/>
      <c r="AV1871" s="16"/>
      <c r="AW1871" s="16"/>
      <c r="AX1871" s="16"/>
      <c r="AY1871" s="16"/>
      <c r="AZ1871" s="28"/>
      <c r="BA1871" s="28"/>
      <c r="BB1871" s="28"/>
      <c r="BC1871" s="28"/>
      <c r="BD1871" s="28"/>
      <c r="BE1871" s="28"/>
      <c r="BF1871" s="28"/>
      <c r="BG1871" s="28"/>
      <c r="BH1871" s="28"/>
      <c r="BI1871" s="28"/>
      <c r="BJ1871" s="28"/>
      <c r="BK1871" s="28"/>
      <c r="BL1871" s="28"/>
      <c r="BM1871" s="28"/>
    </row>
    <row r="1872" spans="5:65" ht="15">
      <c r="E1872" s="16"/>
      <c r="F1872" s="16"/>
      <c r="G1872" s="16"/>
      <c r="H1872" s="16"/>
      <c r="I1872" s="16"/>
      <c r="J1872" s="16"/>
      <c r="K1872" s="16"/>
      <c r="L1872" s="16"/>
      <c r="M1872" s="16"/>
      <c r="N1872" s="16"/>
      <c r="O1872" s="16"/>
      <c r="P1872" s="16"/>
      <c r="Q1872" s="16"/>
      <c r="R1872" s="16"/>
      <c r="S1872" s="16"/>
      <c r="T1872" s="16"/>
      <c r="U1872" s="16"/>
      <c r="V1872" s="16"/>
      <c r="W1872" s="16"/>
      <c r="X1872" s="16"/>
      <c r="Y1872" s="16"/>
      <c r="Z1872" s="16"/>
      <c r="AA1872" s="16"/>
      <c r="AB1872" s="16"/>
      <c r="AC1872" s="16"/>
      <c r="AD1872" s="16"/>
      <c r="AE1872" s="16"/>
      <c r="AF1872" s="16"/>
      <c r="AG1872" s="16"/>
      <c r="AH1872" s="16"/>
      <c r="AI1872" s="16"/>
      <c r="AJ1872" s="16"/>
      <c r="AK1872" s="16"/>
      <c r="AL1872" s="16"/>
      <c r="AM1872" s="16"/>
      <c r="AN1872" s="16"/>
      <c r="AO1872" s="16"/>
      <c r="AP1872" s="16"/>
      <c r="AQ1872" s="16"/>
      <c r="AR1872" s="16"/>
      <c r="AS1872" s="16"/>
      <c r="AT1872" s="16"/>
      <c r="AU1872" s="16"/>
      <c r="AV1872" s="16"/>
      <c r="AW1872" s="16"/>
      <c r="AX1872" s="16"/>
      <c r="AY1872" s="16"/>
      <c r="AZ1872" s="28"/>
      <c r="BA1872" s="28"/>
      <c r="BB1872" s="28"/>
      <c r="BC1872" s="28"/>
      <c r="BD1872" s="28"/>
      <c r="BE1872" s="28"/>
      <c r="BF1872" s="28"/>
      <c r="BG1872" s="28"/>
      <c r="BH1872" s="28"/>
      <c r="BI1872" s="28"/>
      <c r="BJ1872" s="28"/>
      <c r="BK1872" s="28"/>
      <c r="BL1872" s="28"/>
      <c r="BM1872" s="28"/>
    </row>
    <row r="1873" spans="5:65" ht="15">
      <c r="E1873" s="16"/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16"/>
      <c r="R1873" s="16"/>
      <c r="S1873" s="16"/>
      <c r="T1873" s="16"/>
      <c r="U1873" s="16"/>
      <c r="V1873" s="16"/>
      <c r="W1873" s="16"/>
      <c r="X1873" s="16"/>
      <c r="Y1873" s="16"/>
      <c r="Z1873" s="16"/>
      <c r="AA1873" s="16"/>
      <c r="AB1873" s="16"/>
      <c r="AC1873" s="16"/>
      <c r="AD1873" s="16"/>
      <c r="AE1873" s="16"/>
      <c r="AF1873" s="16"/>
      <c r="AG1873" s="16"/>
      <c r="AH1873" s="16"/>
      <c r="AI1873" s="16"/>
      <c r="AJ1873" s="16"/>
      <c r="AK1873" s="16"/>
      <c r="AL1873" s="16"/>
      <c r="AM1873" s="16"/>
      <c r="AN1873" s="16"/>
      <c r="AO1873" s="16"/>
      <c r="AP1873" s="16"/>
      <c r="AQ1873" s="16"/>
      <c r="AR1873" s="16"/>
      <c r="AS1873" s="16"/>
      <c r="AT1873" s="16"/>
      <c r="AU1873" s="16"/>
      <c r="AV1873" s="16"/>
      <c r="AW1873" s="16"/>
      <c r="AX1873" s="16"/>
      <c r="AY1873" s="16"/>
      <c r="AZ1873" s="28"/>
      <c r="BA1873" s="28"/>
      <c r="BB1873" s="28"/>
      <c r="BC1873" s="28"/>
      <c r="BD1873" s="28"/>
      <c r="BE1873" s="28"/>
      <c r="BF1873" s="28"/>
      <c r="BG1873" s="28"/>
      <c r="BH1873" s="28"/>
      <c r="BI1873" s="28"/>
      <c r="BJ1873" s="28"/>
      <c r="BK1873" s="28"/>
      <c r="BL1873" s="28"/>
      <c r="BM1873" s="28"/>
    </row>
    <row r="1874" spans="5:65" ht="15">
      <c r="E1874" s="16"/>
      <c r="F1874" s="16"/>
      <c r="G1874" s="16"/>
      <c r="H1874" s="16"/>
      <c r="I1874" s="16"/>
      <c r="J1874" s="16"/>
      <c r="K1874" s="16"/>
      <c r="L1874" s="16"/>
      <c r="M1874" s="16"/>
      <c r="N1874" s="16"/>
      <c r="O1874" s="16"/>
      <c r="P1874" s="16"/>
      <c r="Q1874" s="16"/>
      <c r="R1874" s="16"/>
      <c r="S1874" s="16"/>
      <c r="T1874" s="16"/>
      <c r="U1874" s="16"/>
      <c r="V1874" s="16"/>
      <c r="W1874" s="16"/>
      <c r="X1874" s="16"/>
      <c r="Y1874" s="16"/>
      <c r="Z1874" s="16"/>
      <c r="AA1874" s="16"/>
      <c r="AB1874" s="16"/>
      <c r="AC1874" s="16"/>
      <c r="AD1874" s="16"/>
      <c r="AE1874" s="16"/>
      <c r="AF1874" s="16"/>
      <c r="AG1874" s="16"/>
      <c r="AH1874" s="16"/>
      <c r="AI1874" s="16"/>
      <c r="AJ1874" s="16"/>
      <c r="AK1874" s="16"/>
      <c r="AL1874" s="16"/>
      <c r="AM1874" s="16"/>
      <c r="AN1874" s="16"/>
      <c r="AO1874" s="16"/>
      <c r="AP1874" s="16"/>
      <c r="AQ1874" s="16"/>
      <c r="AR1874" s="16"/>
      <c r="AS1874" s="16"/>
      <c r="AT1874" s="16"/>
      <c r="AU1874" s="16"/>
      <c r="AV1874" s="16"/>
      <c r="AW1874" s="16"/>
      <c r="AX1874" s="16"/>
      <c r="AY1874" s="16"/>
      <c r="AZ1874" s="28"/>
      <c r="BA1874" s="28"/>
      <c r="BB1874" s="28"/>
      <c r="BC1874" s="28"/>
      <c r="BD1874" s="28"/>
      <c r="BE1874" s="28"/>
      <c r="BF1874" s="28"/>
      <c r="BG1874" s="28"/>
      <c r="BH1874" s="28"/>
      <c r="BI1874" s="28"/>
      <c r="BJ1874" s="28"/>
      <c r="BK1874" s="28"/>
      <c r="BL1874" s="28"/>
      <c r="BM1874" s="28"/>
    </row>
    <row r="1875" spans="5:65" ht="15">
      <c r="E1875" s="16"/>
      <c r="F1875" s="16"/>
      <c r="G1875" s="16"/>
      <c r="H1875" s="16"/>
      <c r="I1875" s="16"/>
      <c r="J1875" s="16"/>
      <c r="K1875" s="16"/>
      <c r="L1875" s="16"/>
      <c r="M1875" s="16"/>
      <c r="N1875" s="16"/>
      <c r="O1875" s="16"/>
      <c r="P1875" s="16"/>
      <c r="Q1875" s="16"/>
      <c r="R1875" s="16"/>
      <c r="S1875" s="16"/>
      <c r="T1875" s="16"/>
      <c r="U1875" s="16"/>
      <c r="V1875" s="16"/>
      <c r="W1875" s="16"/>
      <c r="X1875" s="16"/>
      <c r="Y1875" s="16"/>
      <c r="Z1875" s="16"/>
      <c r="AA1875" s="16"/>
      <c r="AB1875" s="16"/>
      <c r="AC1875" s="16"/>
      <c r="AD1875" s="16"/>
      <c r="AE1875" s="16"/>
      <c r="AF1875" s="16"/>
      <c r="AG1875" s="16"/>
      <c r="AH1875" s="16"/>
      <c r="AI1875" s="16"/>
      <c r="AJ1875" s="16"/>
      <c r="AK1875" s="16"/>
      <c r="AL1875" s="16"/>
      <c r="AM1875" s="16"/>
      <c r="AN1875" s="16"/>
      <c r="AO1875" s="16"/>
      <c r="AP1875" s="16"/>
      <c r="AQ1875" s="16"/>
      <c r="AR1875" s="16"/>
      <c r="AS1875" s="16"/>
      <c r="AT1875" s="16"/>
      <c r="AU1875" s="16"/>
      <c r="AV1875" s="16"/>
      <c r="AW1875" s="16"/>
      <c r="AX1875" s="16"/>
      <c r="AY1875" s="16"/>
      <c r="AZ1875" s="28"/>
      <c r="BA1875" s="28"/>
      <c r="BB1875" s="28"/>
      <c r="BC1875" s="28"/>
      <c r="BD1875" s="28"/>
      <c r="BE1875" s="28"/>
      <c r="BF1875" s="28"/>
      <c r="BG1875" s="28"/>
      <c r="BH1875" s="28"/>
      <c r="BI1875" s="28"/>
      <c r="BJ1875" s="28"/>
      <c r="BK1875" s="28"/>
      <c r="BL1875" s="28"/>
      <c r="BM1875" s="28"/>
    </row>
    <row r="1876" spans="5:65" ht="15">
      <c r="E1876" s="16"/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16"/>
      <c r="R1876" s="16"/>
      <c r="S1876" s="16"/>
      <c r="T1876" s="16"/>
      <c r="U1876" s="16"/>
      <c r="V1876" s="16"/>
      <c r="W1876" s="16"/>
      <c r="X1876" s="16"/>
      <c r="Y1876" s="16"/>
      <c r="Z1876" s="16"/>
      <c r="AA1876" s="16"/>
      <c r="AB1876" s="16"/>
      <c r="AC1876" s="16"/>
      <c r="AD1876" s="16"/>
      <c r="AE1876" s="16"/>
      <c r="AF1876" s="16"/>
      <c r="AG1876" s="16"/>
      <c r="AH1876" s="16"/>
      <c r="AI1876" s="16"/>
      <c r="AJ1876" s="16"/>
      <c r="AK1876" s="16"/>
      <c r="AL1876" s="16"/>
      <c r="AM1876" s="16"/>
      <c r="AN1876" s="16"/>
      <c r="AO1876" s="16"/>
      <c r="AP1876" s="16"/>
      <c r="AQ1876" s="16"/>
      <c r="AR1876" s="16"/>
      <c r="AS1876" s="16"/>
      <c r="AT1876" s="16"/>
      <c r="AU1876" s="16"/>
      <c r="AV1876" s="16"/>
      <c r="AW1876" s="16"/>
      <c r="AX1876" s="16"/>
      <c r="AY1876" s="16"/>
      <c r="AZ1876" s="28"/>
      <c r="BA1876" s="28"/>
      <c r="BB1876" s="28"/>
      <c r="BC1876" s="28"/>
      <c r="BD1876" s="28"/>
      <c r="BE1876" s="28"/>
      <c r="BF1876" s="28"/>
      <c r="BG1876" s="28"/>
      <c r="BH1876" s="28"/>
      <c r="BI1876" s="28"/>
      <c r="BJ1876" s="28"/>
      <c r="BK1876" s="28"/>
      <c r="BL1876" s="28"/>
      <c r="BM1876" s="28"/>
    </row>
    <row r="1877" spans="5:65" ht="15">
      <c r="E1877" s="16"/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  <c r="U1877" s="16"/>
      <c r="V1877" s="16"/>
      <c r="W1877" s="16"/>
      <c r="X1877" s="16"/>
      <c r="Y1877" s="16"/>
      <c r="Z1877" s="16"/>
      <c r="AA1877" s="16"/>
      <c r="AB1877" s="16"/>
      <c r="AC1877" s="16"/>
      <c r="AD1877" s="16"/>
      <c r="AE1877" s="16"/>
      <c r="AF1877" s="16"/>
      <c r="AG1877" s="16"/>
      <c r="AH1877" s="16"/>
      <c r="AI1877" s="16"/>
      <c r="AJ1877" s="16"/>
      <c r="AK1877" s="16"/>
      <c r="AL1877" s="16"/>
      <c r="AM1877" s="16"/>
      <c r="AN1877" s="16"/>
      <c r="AO1877" s="16"/>
      <c r="AP1877" s="16"/>
      <c r="AQ1877" s="16"/>
      <c r="AR1877" s="16"/>
      <c r="AS1877" s="16"/>
      <c r="AT1877" s="16"/>
      <c r="AU1877" s="16"/>
      <c r="AV1877" s="16"/>
      <c r="AW1877" s="16"/>
      <c r="AX1877" s="16"/>
      <c r="AY1877" s="16"/>
      <c r="AZ1877" s="28"/>
      <c r="BA1877" s="28"/>
      <c r="BB1877" s="28"/>
      <c r="BC1877" s="28"/>
      <c r="BD1877" s="28"/>
      <c r="BE1877" s="28"/>
      <c r="BF1877" s="28"/>
      <c r="BG1877" s="28"/>
      <c r="BH1877" s="28"/>
      <c r="BI1877" s="28"/>
      <c r="BJ1877" s="28"/>
      <c r="BK1877" s="28"/>
      <c r="BL1877" s="28"/>
      <c r="BM1877" s="28"/>
    </row>
    <row r="1878" spans="5:65" ht="15">
      <c r="E1878" s="16"/>
      <c r="F1878" s="16"/>
      <c r="G1878" s="16"/>
      <c r="H1878" s="16"/>
      <c r="I1878" s="16"/>
      <c r="J1878" s="16"/>
      <c r="K1878" s="16"/>
      <c r="L1878" s="16"/>
      <c r="M1878" s="16"/>
      <c r="N1878" s="16"/>
      <c r="O1878" s="16"/>
      <c r="P1878" s="16"/>
      <c r="Q1878" s="16"/>
      <c r="R1878" s="16"/>
      <c r="S1878" s="16"/>
      <c r="T1878" s="16"/>
      <c r="U1878" s="16"/>
      <c r="V1878" s="16"/>
      <c r="W1878" s="16"/>
      <c r="X1878" s="16"/>
      <c r="Y1878" s="16"/>
      <c r="Z1878" s="16"/>
      <c r="AA1878" s="16"/>
      <c r="AB1878" s="16"/>
      <c r="AC1878" s="16"/>
      <c r="AD1878" s="16"/>
      <c r="AE1878" s="16"/>
      <c r="AF1878" s="16"/>
      <c r="AG1878" s="16"/>
      <c r="AH1878" s="16"/>
      <c r="AI1878" s="16"/>
      <c r="AJ1878" s="16"/>
      <c r="AK1878" s="16"/>
      <c r="AL1878" s="16"/>
      <c r="AM1878" s="16"/>
      <c r="AN1878" s="16"/>
      <c r="AO1878" s="16"/>
      <c r="AP1878" s="16"/>
      <c r="AQ1878" s="16"/>
      <c r="AR1878" s="16"/>
      <c r="AS1878" s="16"/>
      <c r="AT1878" s="16"/>
      <c r="AU1878" s="16"/>
      <c r="AV1878" s="16"/>
      <c r="AW1878" s="16"/>
      <c r="AX1878" s="16"/>
      <c r="AY1878" s="16"/>
      <c r="AZ1878" s="28"/>
      <c r="BA1878" s="28"/>
      <c r="BB1878" s="28"/>
      <c r="BC1878" s="28"/>
      <c r="BD1878" s="28"/>
      <c r="BE1878" s="28"/>
      <c r="BF1878" s="28"/>
      <c r="BG1878" s="28"/>
      <c r="BH1878" s="28"/>
      <c r="BI1878" s="28"/>
      <c r="BJ1878" s="28"/>
      <c r="BK1878" s="28"/>
      <c r="BL1878" s="28"/>
      <c r="BM1878" s="28"/>
    </row>
    <row r="1879" spans="5:65" ht="15">
      <c r="E1879" s="16"/>
      <c r="F1879" s="16"/>
      <c r="G1879" s="16"/>
      <c r="H1879" s="16"/>
      <c r="I1879" s="16"/>
      <c r="J1879" s="16"/>
      <c r="K1879" s="16"/>
      <c r="L1879" s="16"/>
      <c r="M1879" s="16"/>
      <c r="N1879" s="16"/>
      <c r="O1879" s="16"/>
      <c r="P1879" s="16"/>
      <c r="Q1879" s="16"/>
      <c r="R1879" s="16"/>
      <c r="S1879" s="16"/>
      <c r="T1879" s="16"/>
      <c r="U1879" s="16"/>
      <c r="V1879" s="16"/>
      <c r="W1879" s="16"/>
      <c r="X1879" s="16"/>
      <c r="Y1879" s="16"/>
      <c r="Z1879" s="16"/>
      <c r="AA1879" s="16"/>
      <c r="AB1879" s="16"/>
      <c r="AC1879" s="16"/>
      <c r="AD1879" s="16"/>
      <c r="AE1879" s="16"/>
      <c r="AF1879" s="16"/>
      <c r="AG1879" s="16"/>
      <c r="AH1879" s="16"/>
      <c r="AI1879" s="16"/>
      <c r="AJ1879" s="16"/>
      <c r="AK1879" s="16"/>
      <c r="AL1879" s="16"/>
      <c r="AM1879" s="16"/>
      <c r="AN1879" s="16"/>
      <c r="AO1879" s="16"/>
      <c r="AP1879" s="16"/>
      <c r="AQ1879" s="16"/>
      <c r="AR1879" s="16"/>
      <c r="AS1879" s="16"/>
      <c r="AT1879" s="16"/>
      <c r="AU1879" s="16"/>
      <c r="AV1879" s="16"/>
      <c r="AW1879" s="16"/>
      <c r="AX1879" s="16"/>
      <c r="AY1879" s="16"/>
      <c r="AZ1879" s="28"/>
      <c r="BA1879" s="28"/>
      <c r="BB1879" s="28"/>
      <c r="BC1879" s="28"/>
      <c r="BD1879" s="28"/>
      <c r="BE1879" s="28"/>
      <c r="BF1879" s="28"/>
      <c r="BG1879" s="28"/>
      <c r="BH1879" s="28"/>
      <c r="BI1879" s="28"/>
      <c r="BJ1879" s="28"/>
      <c r="BK1879" s="28"/>
      <c r="BL1879" s="28"/>
      <c r="BM1879" s="28"/>
    </row>
    <row r="1880" spans="5:65" ht="15">
      <c r="E1880" s="16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  <c r="T1880" s="16"/>
      <c r="U1880" s="16"/>
      <c r="V1880" s="16"/>
      <c r="W1880" s="16"/>
      <c r="X1880" s="16"/>
      <c r="Y1880" s="16"/>
      <c r="Z1880" s="16"/>
      <c r="AA1880" s="16"/>
      <c r="AB1880" s="16"/>
      <c r="AC1880" s="16"/>
      <c r="AD1880" s="16"/>
      <c r="AE1880" s="16"/>
      <c r="AF1880" s="16"/>
      <c r="AG1880" s="16"/>
      <c r="AH1880" s="16"/>
      <c r="AI1880" s="16"/>
      <c r="AJ1880" s="16"/>
      <c r="AK1880" s="16"/>
      <c r="AL1880" s="16"/>
      <c r="AM1880" s="16"/>
      <c r="AN1880" s="16"/>
      <c r="AO1880" s="16"/>
      <c r="AP1880" s="16"/>
      <c r="AQ1880" s="16"/>
      <c r="AR1880" s="16"/>
      <c r="AS1880" s="16"/>
      <c r="AT1880" s="16"/>
      <c r="AU1880" s="16"/>
      <c r="AV1880" s="16"/>
      <c r="AW1880" s="16"/>
      <c r="AX1880" s="16"/>
      <c r="AY1880" s="16"/>
      <c r="AZ1880" s="28"/>
      <c r="BA1880" s="28"/>
      <c r="BB1880" s="28"/>
      <c r="BC1880" s="28"/>
      <c r="BD1880" s="28"/>
      <c r="BE1880" s="28"/>
      <c r="BF1880" s="28"/>
      <c r="BG1880" s="28"/>
      <c r="BH1880" s="28"/>
      <c r="BI1880" s="28"/>
      <c r="BJ1880" s="28"/>
      <c r="BK1880" s="28"/>
      <c r="BL1880" s="28"/>
      <c r="BM1880" s="28"/>
    </row>
    <row r="1881" spans="5:65" ht="15">
      <c r="E1881" s="16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16"/>
      <c r="R1881" s="16"/>
      <c r="S1881" s="16"/>
      <c r="T1881" s="16"/>
      <c r="U1881" s="16"/>
      <c r="V1881" s="16"/>
      <c r="W1881" s="16"/>
      <c r="X1881" s="16"/>
      <c r="Y1881" s="16"/>
      <c r="Z1881" s="16"/>
      <c r="AA1881" s="16"/>
      <c r="AB1881" s="16"/>
      <c r="AC1881" s="16"/>
      <c r="AD1881" s="16"/>
      <c r="AE1881" s="16"/>
      <c r="AF1881" s="16"/>
      <c r="AG1881" s="16"/>
      <c r="AH1881" s="16"/>
      <c r="AI1881" s="16"/>
      <c r="AJ1881" s="16"/>
      <c r="AK1881" s="16"/>
      <c r="AL1881" s="16"/>
      <c r="AM1881" s="16"/>
      <c r="AN1881" s="16"/>
      <c r="AO1881" s="16"/>
      <c r="AP1881" s="16"/>
      <c r="AQ1881" s="16"/>
      <c r="AR1881" s="16"/>
      <c r="AS1881" s="16"/>
      <c r="AT1881" s="16"/>
      <c r="AU1881" s="16"/>
      <c r="AV1881" s="16"/>
      <c r="AW1881" s="16"/>
      <c r="AX1881" s="16"/>
      <c r="AY1881" s="16"/>
      <c r="AZ1881" s="28"/>
      <c r="BA1881" s="28"/>
      <c r="BB1881" s="28"/>
      <c r="BC1881" s="28"/>
      <c r="BD1881" s="28"/>
      <c r="BE1881" s="28"/>
      <c r="BF1881" s="28"/>
      <c r="BG1881" s="28"/>
      <c r="BH1881" s="28"/>
      <c r="BI1881" s="28"/>
      <c r="BJ1881" s="28"/>
      <c r="BK1881" s="28"/>
      <c r="BL1881" s="28"/>
      <c r="BM1881" s="28"/>
    </row>
    <row r="1882" spans="5:65" ht="15">
      <c r="E1882" s="16"/>
      <c r="F1882" s="16"/>
      <c r="G1882" s="16"/>
      <c r="H1882" s="16"/>
      <c r="I1882" s="16"/>
      <c r="J1882" s="16"/>
      <c r="K1882" s="16"/>
      <c r="L1882" s="16"/>
      <c r="M1882" s="16"/>
      <c r="N1882" s="16"/>
      <c r="O1882" s="16"/>
      <c r="P1882" s="16"/>
      <c r="Q1882" s="16"/>
      <c r="R1882" s="16"/>
      <c r="S1882" s="16"/>
      <c r="T1882" s="16"/>
      <c r="U1882" s="16"/>
      <c r="V1882" s="16"/>
      <c r="W1882" s="16"/>
      <c r="X1882" s="16"/>
      <c r="Y1882" s="16"/>
      <c r="Z1882" s="16"/>
      <c r="AA1882" s="16"/>
      <c r="AB1882" s="16"/>
      <c r="AC1882" s="16"/>
      <c r="AD1882" s="16"/>
      <c r="AE1882" s="16"/>
      <c r="AF1882" s="16"/>
      <c r="AG1882" s="16"/>
      <c r="AH1882" s="16"/>
      <c r="AI1882" s="16"/>
      <c r="AJ1882" s="16"/>
      <c r="AK1882" s="16"/>
      <c r="AL1882" s="16"/>
      <c r="AM1882" s="16"/>
      <c r="AN1882" s="16"/>
      <c r="AO1882" s="16"/>
      <c r="AP1882" s="16"/>
      <c r="AQ1882" s="16"/>
      <c r="AR1882" s="16"/>
      <c r="AS1882" s="16"/>
      <c r="AT1882" s="16"/>
      <c r="AU1882" s="16"/>
      <c r="AV1882" s="16"/>
      <c r="AW1882" s="16"/>
      <c r="AX1882" s="16"/>
      <c r="AY1882" s="16"/>
      <c r="AZ1882" s="28"/>
      <c r="BA1882" s="28"/>
      <c r="BB1882" s="28"/>
      <c r="BC1882" s="28"/>
      <c r="BD1882" s="28"/>
      <c r="BE1882" s="28"/>
      <c r="BF1882" s="28"/>
      <c r="BG1882" s="28"/>
      <c r="BH1882" s="28"/>
      <c r="BI1882" s="28"/>
      <c r="BJ1882" s="28"/>
      <c r="BK1882" s="28"/>
      <c r="BL1882" s="28"/>
      <c r="BM1882" s="28"/>
    </row>
    <row r="1883" spans="5:65" ht="15">
      <c r="E1883" s="16"/>
      <c r="F1883" s="16"/>
      <c r="G1883" s="16"/>
      <c r="H1883" s="16"/>
      <c r="I1883" s="16"/>
      <c r="J1883" s="16"/>
      <c r="K1883" s="16"/>
      <c r="L1883" s="16"/>
      <c r="M1883" s="16"/>
      <c r="N1883" s="16"/>
      <c r="O1883" s="16"/>
      <c r="P1883" s="16"/>
      <c r="Q1883" s="16"/>
      <c r="R1883" s="16"/>
      <c r="S1883" s="16"/>
      <c r="T1883" s="16"/>
      <c r="U1883" s="16"/>
      <c r="V1883" s="16"/>
      <c r="W1883" s="16"/>
      <c r="X1883" s="16"/>
      <c r="Y1883" s="16"/>
      <c r="Z1883" s="16"/>
      <c r="AA1883" s="16"/>
      <c r="AB1883" s="16"/>
      <c r="AC1883" s="16"/>
      <c r="AD1883" s="16"/>
      <c r="AE1883" s="16"/>
      <c r="AF1883" s="16"/>
      <c r="AG1883" s="16"/>
      <c r="AH1883" s="16"/>
      <c r="AI1883" s="16"/>
      <c r="AJ1883" s="16"/>
      <c r="AK1883" s="16"/>
      <c r="AL1883" s="16"/>
      <c r="AM1883" s="16"/>
      <c r="AN1883" s="16"/>
      <c r="AO1883" s="16"/>
      <c r="AP1883" s="16"/>
      <c r="AQ1883" s="16"/>
      <c r="AR1883" s="16"/>
      <c r="AS1883" s="16"/>
      <c r="AT1883" s="16"/>
      <c r="AU1883" s="16"/>
      <c r="AV1883" s="16"/>
      <c r="AW1883" s="16"/>
      <c r="AX1883" s="16"/>
      <c r="AY1883" s="16"/>
      <c r="AZ1883" s="28"/>
      <c r="BA1883" s="28"/>
      <c r="BB1883" s="28"/>
      <c r="BC1883" s="28"/>
      <c r="BD1883" s="28"/>
      <c r="BE1883" s="28"/>
      <c r="BF1883" s="28"/>
      <c r="BG1883" s="28"/>
      <c r="BH1883" s="28"/>
      <c r="BI1883" s="28"/>
      <c r="BJ1883" s="28"/>
      <c r="BK1883" s="28"/>
      <c r="BL1883" s="28"/>
      <c r="BM1883" s="28"/>
    </row>
    <row r="1884" spans="5:65" ht="15">
      <c r="E1884" s="16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16"/>
      <c r="R1884" s="16"/>
      <c r="S1884" s="16"/>
      <c r="T1884" s="16"/>
      <c r="U1884" s="16"/>
      <c r="V1884" s="16"/>
      <c r="W1884" s="16"/>
      <c r="X1884" s="16"/>
      <c r="Y1884" s="16"/>
      <c r="Z1884" s="16"/>
      <c r="AA1884" s="16"/>
      <c r="AB1884" s="16"/>
      <c r="AC1884" s="16"/>
      <c r="AD1884" s="16"/>
      <c r="AE1884" s="16"/>
      <c r="AF1884" s="16"/>
      <c r="AG1884" s="16"/>
      <c r="AH1884" s="16"/>
      <c r="AI1884" s="16"/>
      <c r="AJ1884" s="16"/>
      <c r="AK1884" s="16"/>
      <c r="AL1884" s="16"/>
      <c r="AM1884" s="16"/>
      <c r="AN1884" s="16"/>
      <c r="AO1884" s="16"/>
      <c r="AP1884" s="16"/>
      <c r="AQ1884" s="16"/>
      <c r="AR1884" s="16"/>
      <c r="AS1884" s="16"/>
      <c r="AT1884" s="16"/>
      <c r="AU1884" s="16"/>
      <c r="AV1884" s="16"/>
      <c r="AW1884" s="16"/>
      <c r="AX1884" s="16"/>
      <c r="AY1884" s="16"/>
      <c r="AZ1884" s="28"/>
      <c r="BA1884" s="28"/>
      <c r="BB1884" s="28"/>
      <c r="BC1884" s="28"/>
      <c r="BD1884" s="28"/>
      <c r="BE1884" s="28"/>
      <c r="BF1884" s="28"/>
      <c r="BG1884" s="28"/>
      <c r="BH1884" s="28"/>
      <c r="BI1884" s="28"/>
      <c r="BJ1884" s="28"/>
      <c r="BK1884" s="28"/>
      <c r="BL1884" s="28"/>
      <c r="BM1884" s="28"/>
    </row>
    <row r="1885" spans="5:65" ht="15">
      <c r="E1885" s="16"/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  <c r="P1885" s="16"/>
      <c r="Q1885" s="16"/>
      <c r="R1885" s="16"/>
      <c r="S1885" s="16"/>
      <c r="T1885" s="16"/>
      <c r="U1885" s="16"/>
      <c r="V1885" s="16"/>
      <c r="W1885" s="16"/>
      <c r="X1885" s="16"/>
      <c r="Y1885" s="16"/>
      <c r="Z1885" s="16"/>
      <c r="AA1885" s="16"/>
      <c r="AB1885" s="16"/>
      <c r="AC1885" s="16"/>
      <c r="AD1885" s="16"/>
      <c r="AE1885" s="16"/>
      <c r="AF1885" s="16"/>
      <c r="AG1885" s="16"/>
      <c r="AH1885" s="16"/>
      <c r="AI1885" s="16"/>
      <c r="AJ1885" s="16"/>
      <c r="AK1885" s="16"/>
      <c r="AL1885" s="16"/>
      <c r="AM1885" s="16"/>
      <c r="AN1885" s="16"/>
      <c r="AO1885" s="16"/>
      <c r="AP1885" s="16"/>
      <c r="AQ1885" s="16"/>
      <c r="AR1885" s="16"/>
      <c r="AS1885" s="16"/>
      <c r="AT1885" s="16"/>
      <c r="AU1885" s="16"/>
      <c r="AV1885" s="16"/>
      <c r="AW1885" s="16"/>
      <c r="AX1885" s="16"/>
      <c r="AY1885" s="16"/>
      <c r="AZ1885" s="28"/>
      <c r="BA1885" s="28"/>
      <c r="BB1885" s="28"/>
      <c r="BC1885" s="28"/>
      <c r="BD1885" s="28"/>
      <c r="BE1885" s="28"/>
      <c r="BF1885" s="28"/>
      <c r="BG1885" s="28"/>
      <c r="BH1885" s="28"/>
      <c r="BI1885" s="28"/>
      <c r="BJ1885" s="28"/>
      <c r="BK1885" s="28"/>
      <c r="BL1885" s="28"/>
      <c r="BM1885" s="28"/>
    </row>
    <row r="1886" spans="5:65" ht="15">
      <c r="E1886" s="16"/>
      <c r="F1886" s="16"/>
      <c r="G1886" s="16"/>
      <c r="H1886" s="16"/>
      <c r="I1886" s="16"/>
      <c r="J1886" s="16"/>
      <c r="K1886" s="16"/>
      <c r="L1886" s="16"/>
      <c r="M1886" s="16"/>
      <c r="N1886" s="16"/>
      <c r="O1886" s="16"/>
      <c r="P1886" s="16"/>
      <c r="Q1886" s="16"/>
      <c r="R1886" s="16"/>
      <c r="S1886" s="16"/>
      <c r="T1886" s="16"/>
      <c r="U1886" s="16"/>
      <c r="V1886" s="16"/>
      <c r="W1886" s="16"/>
      <c r="X1886" s="16"/>
      <c r="Y1886" s="16"/>
      <c r="Z1886" s="16"/>
      <c r="AA1886" s="16"/>
      <c r="AB1886" s="16"/>
      <c r="AC1886" s="16"/>
      <c r="AD1886" s="16"/>
      <c r="AE1886" s="16"/>
      <c r="AF1886" s="16"/>
      <c r="AG1886" s="16"/>
      <c r="AH1886" s="16"/>
      <c r="AI1886" s="16"/>
      <c r="AJ1886" s="16"/>
      <c r="AK1886" s="16"/>
      <c r="AL1886" s="16"/>
      <c r="AM1886" s="16"/>
      <c r="AN1886" s="16"/>
      <c r="AO1886" s="16"/>
      <c r="AP1886" s="16"/>
      <c r="AQ1886" s="16"/>
      <c r="AR1886" s="16"/>
      <c r="AS1886" s="16"/>
      <c r="AT1886" s="16"/>
      <c r="AU1886" s="16"/>
      <c r="AV1886" s="16"/>
      <c r="AW1886" s="16"/>
      <c r="AX1886" s="16"/>
      <c r="AY1886" s="16"/>
      <c r="AZ1886" s="28"/>
      <c r="BA1886" s="28"/>
      <c r="BB1886" s="28"/>
      <c r="BC1886" s="28"/>
      <c r="BD1886" s="28"/>
      <c r="BE1886" s="28"/>
      <c r="BF1886" s="28"/>
      <c r="BG1886" s="28"/>
      <c r="BH1886" s="28"/>
      <c r="BI1886" s="28"/>
      <c r="BJ1886" s="28"/>
      <c r="BK1886" s="28"/>
      <c r="BL1886" s="28"/>
      <c r="BM1886" s="28"/>
    </row>
    <row r="1887" spans="5:65" ht="15">
      <c r="E1887" s="16"/>
      <c r="F1887" s="16"/>
      <c r="G1887" s="16"/>
      <c r="H1887" s="16"/>
      <c r="I1887" s="16"/>
      <c r="J1887" s="16"/>
      <c r="K1887" s="16"/>
      <c r="L1887" s="16"/>
      <c r="M1887" s="16"/>
      <c r="N1887" s="16"/>
      <c r="O1887" s="16"/>
      <c r="P1887" s="16"/>
      <c r="Q1887" s="16"/>
      <c r="R1887" s="16"/>
      <c r="S1887" s="16"/>
      <c r="T1887" s="16"/>
      <c r="U1887" s="16"/>
      <c r="V1887" s="16"/>
      <c r="W1887" s="16"/>
      <c r="X1887" s="16"/>
      <c r="Y1887" s="16"/>
      <c r="Z1887" s="16"/>
      <c r="AA1887" s="16"/>
      <c r="AB1887" s="16"/>
      <c r="AC1887" s="16"/>
      <c r="AD1887" s="16"/>
      <c r="AE1887" s="16"/>
      <c r="AF1887" s="16"/>
      <c r="AG1887" s="16"/>
      <c r="AH1887" s="16"/>
      <c r="AI1887" s="16"/>
      <c r="AJ1887" s="16"/>
      <c r="AK1887" s="16"/>
      <c r="AL1887" s="16"/>
      <c r="AM1887" s="16"/>
      <c r="AN1887" s="16"/>
      <c r="AO1887" s="16"/>
      <c r="AP1887" s="16"/>
      <c r="AQ1887" s="16"/>
      <c r="AR1887" s="16"/>
      <c r="AS1887" s="16"/>
      <c r="AT1887" s="16"/>
      <c r="AU1887" s="16"/>
      <c r="AV1887" s="16"/>
      <c r="AW1887" s="16"/>
      <c r="AX1887" s="16"/>
      <c r="AY1887" s="16"/>
      <c r="AZ1887" s="28"/>
      <c r="BA1887" s="28"/>
      <c r="BB1887" s="28"/>
      <c r="BC1887" s="28"/>
      <c r="BD1887" s="28"/>
      <c r="BE1887" s="28"/>
      <c r="BF1887" s="28"/>
      <c r="BG1887" s="28"/>
      <c r="BH1887" s="28"/>
      <c r="BI1887" s="28"/>
      <c r="BJ1887" s="28"/>
      <c r="BK1887" s="28"/>
      <c r="BL1887" s="28"/>
      <c r="BM1887" s="28"/>
    </row>
    <row r="1888" spans="5:65" ht="15">
      <c r="E1888" s="16"/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  <c r="P1888" s="16"/>
      <c r="Q1888" s="16"/>
      <c r="R1888" s="16"/>
      <c r="S1888" s="16"/>
      <c r="T1888" s="16"/>
      <c r="U1888" s="16"/>
      <c r="V1888" s="16"/>
      <c r="W1888" s="16"/>
      <c r="X1888" s="16"/>
      <c r="Y1888" s="16"/>
      <c r="Z1888" s="16"/>
      <c r="AA1888" s="16"/>
      <c r="AB1888" s="16"/>
      <c r="AC1888" s="16"/>
      <c r="AD1888" s="16"/>
      <c r="AE1888" s="16"/>
      <c r="AF1888" s="16"/>
      <c r="AG1888" s="16"/>
      <c r="AH1888" s="16"/>
      <c r="AI1888" s="16"/>
      <c r="AJ1888" s="16"/>
      <c r="AK1888" s="16"/>
      <c r="AL1888" s="16"/>
      <c r="AM1888" s="16"/>
      <c r="AN1888" s="16"/>
      <c r="AO1888" s="16"/>
      <c r="AP1888" s="16"/>
      <c r="AQ1888" s="16"/>
      <c r="AR1888" s="16"/>
      <c r="AS1888" s="16"/>
      <c r="AT1888" s="16"/>
      <c r="AU1888" s="16"/>
      <c r="AV1888" s="16"/>
      <c r="AW1888" s="16"/>
      <c r="AX1888" s="16"/>
      <c r="AY1888" s="16"/>
      <c r="AZ1888" s="28"/>
      <c r="BA1888" s="28"/>
      <c r="BB1888" s="28"/>
      <c r="BC1888" s="28"/>
      <c r="BD1888" s="28"/>
      <c r="BE1888" s="28"/>
      <c r="BF1888" s="28"/>
      <c r="BG1888" s="28"/>
      <c r="BH1888" s="28"/>
      <c r="BI1888" s="28"/>
      <c r="BJ1888" s="28"/>
      <c r="BK1888" s="28"/>
      <c r="BL1888" s="28"/>
      <c r="BM1888" s="28"/>
    </row>
    <row r="1889" spans="5:65" ht="15">
      <c r="E1889" s="16"/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16"/>
      <c r="R1889" s="16"/>
      <c r="S1889" s="16"/>
      <c r="T1889" s="16"/>
      <c r="U1889" s="16"/>
      <c r="V1889" s="16"/>
      <c r="W1889" s="16"/>
      <c r="X1889" s="16"/>
      <c r="Y1889" s="16"/>
      <c r="Z1889" s="16"/>
      <c r="AA1889" s="16"/>
      <c r="AB1889" s="16"/>
      <c r="AC1889" s="16"/>
      <c r="AD1889" s="16"/>
      <c r="AE1889" s="16"/>
      <c r="AF1889" s="16"/>
      <c r="AG1889" s="16"/>
      <c r="AH1889" s="16"/>
      <c r="AI1889" s="16"/>
      <c r="AJ1889" s="16"/>
      <c r="AK1889" s="16"/>
      <c r="AL1889" s="16"/>
      <c r="AM1889" s="16"/>
      <c r="AN1889" s="16"/>
      <c r="AO1889" s="16"/>
      <c r="AP1889" s="16"/>
      <c r="AQ1889" s="16"/>
      <c r="AR1889" s="16"/>
      <c r="AS1889" s="16"/>
      <c r="AT1889" s="16"/>
      <c r="AU1889" s="16"/>
      <c r="AV1889" s="16"/>
      <c r="AW1889" s="16"/>
      <c r="AX1889" s="16"/>
      <c r="AY1889" s="16"/>
      <c r="AZ1889" s="28"/>
      <c r="BA1889" s="28"/>
      <c r="BB1889" s="28"/>
      <c r="BC1889" s="28"/>
      <c r="BD1889" s="28"/>
      <c r="BE1889" s="28"/>
      <c r="BF1889" s="28"/>
      <c r="BG1889" s="28"/>
      <c r="BH1889" s="28"/>
      <c r="BI1889" s="28"/>
      <c r="BJ1889" s="28"/>
      <c r="BK1889" s="28"/>
      <c r="BL1889" s="28"/>
      <c r="BM1889" s="28"/>
    </row>
    <row r="1890" spans="5:65" ht="15">
      <c r="E1890" s="16"/>
      <c r="F1890" s="16"/>
      <c r="G1890" s="16"/>
      <c r="H1890" s="16"/>
      <c r="I1890" s="16"/>
      <c r="J1890" s="16"/>
      <c r="K1890" s="16"/>
      <c r="L1890" s="16"/>
      <c r="M1890" s="16"/>
      <c r="N1890" s="16"/>
      <c r="O1890" s="16"/>
      <c r="P1890" s="16"/>
      <c r="Q1890" s="16"/>
      <c r="R1890" s="16"/>
      <c r="S1890" s="16"/>
      <c r="T1890" s="16"/>
      <c r="U1890" s="16"/>
      <c r="V1890" s="16"/>
      <c r="W1890" s="16"/>
      <c r="X1890" s="16"/>
      <c r="Y1890" s="16"/>
      <c r="Z1890" s="16"/>
      <c r="AA1890" s="16"/>
      <c r="AB1890" s="16"/>
      <c r="AC1890" s="16"/>
      <c r="AD1890" s="16"/>
      <c r="AE1890" s="16"/>
      <c r="AF1890" s="16"/>
      <c r="AG1890" s="16"/>
      <c r="AH1890" s="16"/>
      <c r="AI1890" s="16"/>
      <c r="AJ1890" s="16"/>
      <c r="AK1890" s="16"/>
      <c r="AL1890" s="16"/>
      <c r="AM1890" s="16"/>
      <c r="AN1890" s="16"/>
      <c r="AO1890" s="16"/>
      <c r="AP1890" s="16"/>
      <c r="AQ1890" s="16"/>
      <c r="AR1890" s="16"/>
      <c r="AS1890" s="16"/>
      <c r="AT1890" s="16"/>
      <c r="AU1890" s="16"/>
      <c r="AV1890" s="16"/>
      <c r="AW1890" s="16"/>
      <c r="AX1890" s="16"/>
      <c r="AY1890" s="16"/>
      <c r="AZ1890" s="28"/>
      <c r="BA1890" s="28"/>
      <c r="BB1890" s="28"/>
      <c r="BC1890" s="28"/>
      <c r="BD1890" s="28"/>
      <c r="BE1890" s="28"/>
      <c r="BF1890" s="28"/>
      <c r="BG1890" s="28"/>
      <c r="BH1890" s="28"/>
      <c r="BI1890" s="28"/>
      <c r="BJ1890" s="28"/>
      <c r="BK1890" s="28"/>
      <c r="BL1890" s="28"/>
      <c r="BM1890" s="28"/>
    </row>
    <row r="1891" spans="5:65" ht="15">
      <c r="E1891" s="16"/>
      <c r="F1891" s="16"/>
      <c r="G1891" s="16"/>
      <c r="H1891" s="16"/>
      <c r="I1891" s="16"/>
      <c r="J1891" s="16"/>
      <c r="K1891" s="16"/>
      <c r="L1891" s="16"/>
      <c r="M1891" s="16"/>
      <c r="N1891" s="16"/>
      <c r="O1891" s="16"/>
      <c r="P1891" s="16"/>
      <c r="Q1891" s="16"/>
      <c r="R1891" s="16"/>
      <c r="S1891" s="16"/>
      <c r="T1891" s="16"/>
      <c r="U1891" s="16"/>
      <c r="V1891" s="16"/>
      <c r="W1891" s="16"/>
      <c r="X1891" s="16"/>
      <c r="Y1891" s="16"/>
      <c r="Z1891" s="16"/>
      <c r="AA1891" s="16"/>
      <c r="AB1891" s="16"/>
      <c r="AC1891" s="16"/>
      <c r="AD1891" s="16"/>
      <c r="AE1891" s="16"/>
      <c r="AF1891" s="16"/>
      <c r="AG1891" s="16"/>
      <c r="AH1891" s="16"/>
      <c r="AI1891" s="16"/>
      <c r="AJ1891" s="16"/>
      <c r="AK1891" s="16"/>
      <c r="AL1891" s="16"/>
      <c r="AM1891" s="16"/>
      <c r="AN1891" s="16"/>
      <c r="AO1891" s="16"/>
      <c r="AP1891" s="16"/>
      <c r="AQ1891" s="16"/>
      <c r="AR1891" s="16"/>
      <c r="AS1891" s="16"/>
      <c r="AT1891" s="16"/>
      <c r="AU1891" s="16"/>
      <c r="AV1891" s="16"/>
      <c r="AW1891" s="16"/>
      <c r="AX1891" s="16"/>
      <c r="AY1891" s="16"/>
      <c r="AZ1891" s="28"/>
      <c r="BA1891" s="28"/>
      <c r="BB1891" s="28"/>
      <c r="BC1891" s="28"/>
      <c r="BD1891" s="28"/>
      <c r="BE1891" s="28"/>
      <c r="BF1891" s="28"/>
      <c r="BG1891" s="28"/>
      <c r="BH1891" s="28"/>
      <c r="BI1891" s="28"/>
      <c r="BJ1891" s="28"/>
      <c r="BK1891" s="28"/>
      <c r="BL1891" s="28"/>
      <c r="BM1891" s="28"/>
    </row>
    <row r="1892" spans="5:65" ht="15">
      <c r="E1892" s="16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  <c r="W1892" s="16"/>
      <c r="X1892" s="16"/>
      <c r="Y1892" s="16"/>
      <c r="Z1892" s="16"/>
      <c r="AA1892" s="16"/>
      <c r="AB1892" s="16"/>
      <c r="AC1892" s="16"/>
      <c r="AD1892" s="16"/>
      <c r="AE1892" s="16"/>
      <c r="AF1892" s="16"/>
      <c r="AG1892" s="16"/>
      <c r="AH1892" s="16"/>
      <c r="AI1892" s="16"/>
      <c r="AJ1892" s="16"/>
      <c r="AK1892" s="16"/>
      <c r="AL1892" s="16"/>
      <c r="AM1892" s="16"/>
      <c r="AN1892" s="16"/>
      <c r="AO1892" s="16"/>
      <c r="AP1892" s="16"/>
      <c r="AQ1892" s="16"/>
      <c r="AR1892" s="16"/>
      <c r="AS1892" s="16"/>
      <c r="AT1892" s="16"/>
      <c r="AU1892" s="16"/>
      <c r="AV1892" s="16"/>
      <c r="AW1892" s="16"/>
      <c r="AX1892" s="16"/>
      <c r="AY1892" s="16"/>
      <c r="AZ1892" s="28"/>
      <c r="BA1892" s="28"/>
      <c r="BB1892" s="28"/>
      <c r="BC1892" s="28"/>
      <c r="BD1892" s="28"/>
      <c r="BE1892" s="28"/>
      <c r="BF1892" s="28"/>
      <c r="BG1892" s="28"/>
      <c r="BH1892" s="28"/>
      <c r="BI1892" s="28"/>
      <c r="BJ1892" s="28"/>
      <c r="BK1892" s="28"/>
      <c r="BL1892" s="28"/>
      <c r="BM1892" s="28"/>
    </row>
    <row r="1893" spans="5:65" ht="15">
      <c r="E1893" s="16"/>
      <c r="F1893" s="16"/>
      <c r="G1893" s="16"/>
      <c r="H1893" s="16"/>
      <c r="I1893" s="16"/>
      <c r="J1893" s="16"/>
      <c r="K1893" s="16"/>
      <c r="L1893" s="16"/>
      <c r="M1893" s="16"/>
      <c r="N1893" s="16"/>
      <c r="O1893" s="16"/>
      <c r="P1893" s="16"/>
      <c r="Q1893" s="16"/>
      <c r="R1893" s="16"/>
      <c r="S1893" s="16"/>
      <c r="T1893" s="16"/>
      <c r="U1893" s="16"/>
      <c r="V1893" s="16"/>
      <c r="W1893" s="16"/>
      <c r="X1893" s="16"/>
      <c r="Y1893" s="16"/>
      <c r="Z1893" s="16"/>
      <c r="AA1893" s="16"/>
      <c r="AB1893" s="16"/>
      <c r="AC1893" s="16"/>
      <c r="AD1893" s="16"/>
      <c r="AE1893" s="16"/>
      <c r="AF1893" s="16"/>
      <c r="AG1893" s="16"/>
      <c r="AH1893" s="16"/>
      <c r="AI1893" s="16"/>
      <c r="AJ1893" s="16"/>
      <c r="AK1893" s="16"/>
      <c r="AL1893" s="16"/>
      <c r="AM1893" s="16"/>
      <c r="AN1893" s="16"/>
      <c r="AO1893" s="16"/>
      <c r="AP1893" s="16"/>
      <c r="AQ1893" s="16"/>
      <c r="AR1893" s="16"/>
      <c r="AS1893" s="16"/>
      <c r="AT1893" s="16"/>
      <c r="AU1893" s="16"/>
      <c r="AV1893" s="16"/>
      <c r="AW1893" s="16"/>
      <c r="AX1893" s="16"/>
      <c r="AY1893" s="16"/>
      <c r="AZ1893" s="28"/>
      <c r="BA1893" s="28"/>
      <c r="BB1893" s="28"/>
      <c r="BC1893" s="28"/>
      <c r="BD1893" s="28"/>
      <c r="BE1893" s="28"/>
      <c r="BF1893" s="28"/>
      <c r="BG1893" s="28"/>
      <c r="BH1893" s="28"/>
      <c r="BI1893" s="28"/>
      <c r="BJ1893" s="28"/>
      <c r="BK1893" s="28"/>
      <c r="BL1893" s="28"/>
      <c r="BM1893" s="28"/>
    </row>
    <row r="1894" spans="5:65" ht="15">
      <c r="E1894" s="16"/>
      <c r="F1894" s="16"/>
      <c r="G1894" s="16"/>
      <c r="H1894" s="16"/>
      <c r="I1894" s="16"/>
      <c r="J1894" s="16"/>
      <c r="K1894" s="16"/>
      <c r="L1894" s="16"/>
      <c r="M1894" s="16"/>
      <c r="N1894" s="16"/>
      <c r="O1894" s="16"/>
      <c r="P1894" s="16"/>
      <c r="Q1894" s="16"/>
      <c r="R1894" s="16"/>
      <c r="S1894" s="16"/>
      <c r="T1894" s="16"/>
      <c r="U1894" s="16"/>
      <c r="V1894" s="16"/>
      <c r="W1894" s="16"/>
      <c r="X1894" s="16"/>
      <c r="Y1894" s="16"/>
      <c r="Z1894" s="16"/>
      <c r="AA1894" s="16"/>
      <c r="AB1894" s="16"/>
      <c r="AC1894" s="16"/>
      <c r="AD1894" s="16"/>
      <c r="AE1894" s="16"/>
      <c r="AF1894" s="16"/>
      <c r="AG1894" s="16"/>
      <c r="AH1894" s="16"/>
      <c r="AI1894" s="16"/>
      <c r="AJ1894" s="16"/>
      <c r="AK1894" s="16"/>
      <c r="AL1894" s="16"/>
      <c r="AM1894" s="16"/>
      <c r="AN1894" s="16"/>
      <c r="AO1894" s="16"/>
      <c r="AP1894" s="16"/>
      <c r="AQ1894" s="16"/>
      <c r="AR1894" s="16"/>
      <c r="AS1894" s="16"/>
      <c r="AT1894" s="16"/>
      <c r="AU1894" s="16"/>
      <c r="AV1894" s="16"/>
      <c r="AW1894" s="16"/>
      <c r="AX1894" s="16"/>
      <c r="AY1894" s="16"/>
      <c r="AZ1894" s="28"/>
      <c r="BA1894" s="28"/>
      <c r="BB1894" s="28"/>
      <c r="BC1894" s="28"/>
      <c r="BD1894" s="28"/>
      <c r="BE1894" s="28"/>
      <c r="BF1894" s="28"/>
      <c r="BG1894" s="28"/>
      <c r="BH1894" s="28"/>
      <c r="BI1894" s="28"/>
      <c r="BJ1894" s="28"/>
      <c r="BK1894" s="28"/>
      <c r="BL1894" s="28"/>
      <c r="BM1894" s="28"/>
    </row>
    <row r="1895" spans="5:65" ht="15">
      <c r="E1895" s="16"/>
      <c r="F1895" s="16"/>
      <c r="G1895" s="16"/>
      <c r="H1895" s="16"/>
      <c r="I1895" s="16"/>
      <c r="J1895" s="16"/>
      <c r="K1895" s="16"/>
      <c r="L1895" s="16"/>
      <c r="M1895" s="16"/>
      <c r="N1895" s="16"/>
      <c r="O1895" s="16"/>
      <c r="P1895" s="16"/>
      <c r="Q1895" s="16"/>
      <c r="R1895" s="16"/>
      <c r="S1895" s="16"/>
      <c r="T1895" s="16"/>
      <c r="U1895" s="16"/>
      <c r="V1895" s="16"/>
      <c r="W1895" s="16"/>
      <c r="X1895" s="16"/>
      <c r="Y1895" s="16"/>
      <c r="Z1895" s="16"/>
      <c r="AA1895" s="16"/>
      <c r="AB1895" s="16"/>
      <c r="AC1895" s="16"/>
      <c r="AD1895" s="16"/>
      <c r="AE1895" s="16"/>
      <c r="AF1895" s="16"/>
      <c r="AG1895" s="16"/>
      <c r="AH1895" s="16"/>
      <c r="AI1895" s="16"/>
      <c r="AJ1895" s="16"/>
      <c r="AK1895" s="16"/>
      <c r="AL1895" s="16"/>
      <c r="AM1895" s="16"/>
      <c r="AN1895" s="16"/>
      <c r="AO1895" s="16"/>
      <c r="AP1895" s="16"/>
      <c r="AQ1895" s="16"/>
      <c r="AR1895" s="16"/>
      <c r="AS1895" s="16"/>
      <c r="AT1895" s="16"/>
      <c r="AU1895" s="16"/>
      <c r="AV1895" s="16"/>
      <c r="AW1895" s="16"/>
      <c r="AX1895" s="16"/>
      <c r="AY1895" s="16"/>
      <c r="AZ1895" s="28"/>
      <c r="BA1895" s="28"/>
      <c r="BB1895" s="28"/>
      <c r="BC1895" s="28"/>
      <c r="BD1895" s="28"/>
      <c r="BE1895" s="28"/>
      <c r="BF1895" s="28"/>
      <c r="BG1895" s="28"/>
      <c r="BH1895" s="28"/>
      <c r="BI1895" s="28"/>
      <c r="BJ1895" s="28"/>
      <c r="BK1895" s="28"/>
      <c r="BL1895" s="28"/>
      <c r="BM1895" s="28"/>
    </row>
    <row r="1896" spans="5:65" ht="15">
      <c r="E1896" s="16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  <c r="T1896" s="16"/>
      <c r="U1896" s="16"/>
      <c r="V1896" s="16"/>
      <c r="W1896" s="16"/>
      <c r="X1896" s="16"/>
      <c r="Y1896" s="16"/>
      <c r="Z1896" s="16"/>
      <c r="AA1896" s="16"/>
      <c r="AB1896" s="16"/>
      <c r="AC1896" s="16"/>
      <c r="AD1896" s="16"/>
      <c r="AE1896" s="16"/>
      <c r="AF1896" s="16"/>
      <c r="AG1896" s="16"/>
      <c r="AH1896" s="16"/>
      <c r="AI1896" s="16"/>
      <c r="AJ1896" s="16"/>
      <c r="AK1896" s="16"/>
      <c r="AL1896" s="16"/>
      <c r="AM1896" s="16"/>
      <c r="AN1896" s="16"/>
      <c r="AO1896" s="16"/>
      <c r="AP1896" s="16"/>
      <c r="AQ1896" s="16"/>
      <c r="AR1896" s="16"/>
      <c r="AS1896" s="16"/>
      <c r="AT1896" s="16"/>
      <c r="AU1896" s="16"/>
      <c r="AV1896" s="16"/>
      <c r="AW1896" s="16"/>
      <c r="AX1896" s="16"/>
      <c r="AY1896" s="16"/>
      <c r="AZ1896" s="28"/>
      <c r="BA1896" s="28"/>
      <c r="BB1896" s="28"/>
      <c r="BC1896" s="28"/>
      <c r="BD1896" s="28"/>
      <c r="BE1896" s="28"/>
      <c r="BF1896" s="28"/>
      <c r="BG1896" s="28"/>
      <c r="BH1896" s="28"/>
      <c r="BI1896" s="28"/>
      <c r="BJ1896" s="28"/>
      <c r="BK1896" s="28"/>
      <c r="BL1896" s="28"/>
      <c r="BM1896" s="28"/>
    </row>
    <row r="1897" spans="5:65" ht="15">
      <c r="E1897" s="16"/>
      <c r="F1897" s="16"/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16"/>
      <c r="R1897" s="16"/>
      <c r="S1897" s="16"/>
      <c r="T1897" s="16"/>
      <c r="U1897" s="16"/>
      <c r="V1897" s="16"/>
      <c r="W1897" s="16"/>
      <c r="X1897" s="16"/>
      <c r="Y1897" s="16"/>
      <c r="Z1897" s="16"/>
      <c r="AA1897" s="16"/>
      <c r="AB1897" s="16"/>
      <c r="AC1897" s="16"/>
      <c r="AD1897" s="16"/>
      <c r="AE1897" s="16"/>
      <c r="AF1897" s="16"/>
      <c r="AG1897" s="16"/>
      <c r="AH1897" s="16"/>
      <c r="AI1897" s="16"/>
      <c r="AJ1897" s="16"/>
      <c r="AK1897" s="16"/>
      <c r="AL1897" s="16"/>
      <c r="AM1897" s="16"/>
      <c r="AN1897" s="16"/>
      <c r="AO1897" s="16"/>
      <c r="AP1897" s="16"/>
      <c r="AQ1897" s="16"/>
      <c r="AR1897" s="16"/>
      <c r="AS1897" s="16"/>
      <c r="AT1897" s="16"/>
      <c r="AU1897" s="16"/>
      <c r="AV1897" s="16"/>
      <c r="AW1897" s="16"/>
      <c r="AX1897" s="16"/>
      <c r="AY1897" s="16"/>
      <c r="AZ1897" s="28"/>
      <c r="BA1897" s="28"/>
      <c r="BB1897" s="28"/>
      <c r="BC1897" s="28"/>
      <c r="BD1897" s="28"/>
      <c r="BE1897" s="28"/>
      <c r="BF1897" s="28"/>
      <c r="BG1897" s="28"/>
      <c r="BH1897" s="28"/>
      <c r="BI1897" s="28"/>
      <c r="BJ1897" s="28"/>
      <c r="BK1897" s="28"/>
      <c r="BL1897" s="28"/>
      <c r="BM1897" s="28"/>
    </row>
    <row r="1898" spans="5:65" ht="15">
      <c r="E1898" s="16"/>
      <c r="F1898" s="16"/>
      <c r="G1898" s="16"/>
      <c r="H1898" s="16"/>
      <c r="I1898" s="16"/>
      <c r="J1898" s="16"/>
      <c r="K1898" s="16"/>
      <c r="L1898" s="16"/>
      <c r="M1898" s="16"/>
      <c r="N1898" s="16"/>
      <c r="O1898" s="16"/>
      <c r="P1898" s="16"/>
      <c r="Q1898" s="16"/>
      <c r="R1898" s="16"/>
      <c r="S1898" s="16"/>
      <c r="T1898" s="16"/>
      <c r="U1898" s="16"/>
      <c r="V1898" s="16"/>
      <c r="W1898" s="16"/>
      <c r="X1898" s="16"/>
      <c r="Y1898" s="16"/>
      <c r="Z1898" s="16"/>
      <c r="AA1898" s="16"/>
      <c r="AB1898" s="16"/>
      <c r="AC1898" s="16"/>
      <c r="AD1898" s="16"/>
      <c r="AE1898" s="16"/>
      <c r="AF1898" s="16"/>
      <c r="AG1898" s="16"/>
      <c r="AH1898" s="16"/>
      <c r="AI1898" s="16"/>
      <c r="AJ1898" s="16"/>
      <c r="AK1898" s="16"/>
      <c r="AL1898" s="16"/>
      <c r="AM1898" s="16"/>
      <c r="AN1898" s="16"/>
      <c r="AO1898" s="16"/>
      <c r="AP1898" s="16"/>
      <c r="AQ1898" s="16"/>
      <c r="AR1898" s="16"/>
      <c r="AS1898" s="16"/>
      <c r="AT1898" s="16"/>
      <c r="AU1898" s="16"/>
      <c r="AV1898" s="16"/>
      <c r="AW1898" s="16"/>
      <c r="AX1898" s="16"/>
      <c r="AY1898" s="16"/>
      <c r="AZ1898" s="28"/>
      <c r="BA1898" s="28"/>
      <c r="BB1898" s="28"/>
      <c r="BC1898" s="28"/>
      <c r="BD1898" s="28"/>
      <c r="BE1898" s="28"/>
      <c r="BF1898" s="28"/>
      <c r="BG1898" s="28"/>
      <c r="BH1898" s="28"/>
      <c r="BI1898" s="28"/>
      <c r="BJ1898" s="28"/>
      <c r="BK1898" s="28"/>
      <c r="BL1898" s="28"/>
      <c r="BM1898" s="28"/>
    </row>
    <row r="1899" spans="5:65" ht="15">
      <c r="E1899" s="16"/>
      <c r="F1899" s="16"/>
      <c r="G1899" s="16"/>
      <c r="H1899" s="16"/>
      <c r="I1899" s="16"/>
      <c r="J1899" s="16"/>
      <c r="K1899" s="16"/>
      <c r="L1899" s="16"/>
      <c r="M1899" s="16"/>
      <c r="N1899" s="16"/>
      <c r="O1899" s="16"/>
      <c r="P1899" s="16"/>
      <c r="Q1899" s="16"/>
      <c r="R1899" s="16"/>
      <c r="S1899" s="16"/>
      <c r="T1899" s="16"/>
      <c r="U1899" s="16"/>
      <c r="V1899" s="16"/>
      <c r="W1899" s="16"/>
      <c r="X1899" s="16"/>
      <c r="Y1899" s="16"/>
      <c r="Z1899" s="16"/>
      <c r="AA1899" s="16"/>
      <c r="AB1899" s="16"/>
      <c r="AC1899" s="16"/>
      <c r="AD1899" s="16"/>
      <c r="AE1899" s="16"/>
      <c r="AF1899" s="16"/>
      <c r="AG1899" s="16"/>
      <c r="AH1899" s="16"/>
      <c r="AI1899" s="16"/>
      <c r="AJ1899" s="16"/>
      <c r="AK1899" s="16"/>
      <c r="AL1899" s="16"/>
      <c r="AM1899" s="16"/>
      <c r="AN1899" s="16"/>
      <c r="AO1899" s="16"/>
      <c r="AP1899" s="16"/>
      <c r="AQ1899" s="16"/>
      <c r="AR1899" s="16"/>
      <c r="AS1899" s="16"/>
      <c r="AT1899" s="16"/>
      <c r="AU1899" s="16"/>
      <c r="AV1899" s="16"/>
      <c r="AW1899" s="16"/>
      <c r="AX1899" s="16"/>
      <c r="AY1899" s="16"/>
      <c r="AZ1899" s="28"/>
      <c r="BA1899" s="28"/>
      <c r="BB1899" s="28"/>
      <c r="BC1899" s="28"/>
      <c r="BD1899" s="28"/>
      <c r="BE1899" s="28"/>
      <c r="BF1899" s="28"/>
      <c r="BG1899" s="28"/>
      <c r="BH1899" s="28"/>
      <c r="BI1899" s="28"/>
      <c r="BJ1899" s="28"/>
      <c r="BK1899" s="28"/>
      <c r="BL1899" s="28"/>
      <c r="BM1899" s="28"/>
    </row>
    <row r="1900" spans="5:65" ht="15">
      <c r="E1900" s="16"/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16"/>
      <c r="R1900" s="16"/>
      <c r="S1900" s="16"/>
      <c r="T1900" s="16"/>
      <c r="U1900" s="16"/>
      <c r="V1900" s="16"/>
      <c r="W1900" s="16"/>
      <c r="X1900" s="16"/>
      <c r="Y1900" s="16"/>
      <c r="Z1900" s="16"/>
      <c r="AA1900" s="16"/>
      <c r="AB1900" s="16"/>
      <c r="AC1900" s="16"/>
      <c r="AD1900" s="16"/>
      <c r="AE1900" s="16"/>
      <c r="AF1900" s="16"/>
      <c r="AG1900" s="16"/>
      <c r="AH1900" s="16"/>
      <c r="AI1900" s="16"/>
      <c r="AJ1900" s="16"/>
      <c r="AK1900" s="16"/>
      <c r="AL1900" s="16"/>
      <c r="AM1900" s="16"/>
      <c r="AN1900" s="16"/>
      <c r="AO1900" s="16"/>
      <c r="AP1900" s="16"/>
      <c r="AQ1900" s="16"/>
      <c r="AR1900" s="16"/>
      <c r="AS1900" s="16"/>
      <c r="AT1900" s="16"/>
      <c r="AU1900" s="16"/>
      <c r="AV1900" s="16"/>
      <c r="AW1900" s="16"/>
      <c r="AX1900" s="16"/>
      <c r="AY1900" s="16"/>
      <c r="AZ1900" s="28"/>
      <c r="BA1900" s="28"/>
      <c r="BB1900" s="28"/>
      <c r="BC1900" s="28"/>
      <c r="BD1900" s="28"/>
      <c r="BE1900" s="28"/>
      <c r="BF1900" s="28"/>
      <c r="BG1900" s="28"/>
      <c r="BH1900" s="28"/>
      <c r="BI1900" s="28"/>
      <c r="BJ1900" s="28"/>
      <c r="BK1900" s="28"/>
      <c r="BL1900" s="28"/>
      <c r="BM1900" s="28"/>
    </row>
    <row r="1901" spans="5:65" ht="15">
      <c r="E1901" s="16"/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  <c r="T1901" s="16"/>
      <c r="U1901" s="16"/>
      <c r="V1901" s="16"/>
      <c r="W1901" s="16"/>
      <c r="X1901" s="16"/>
      <c r="Y1901" s="16"/>
      <c r="Z1901" s="16"/>
      <c r="AA1901" s="16"/>
      <c r="AB1901" s="16"/>
      <c r="AC1901" s="16"/>
      <c r="AD1901" s="16"/>
      <c r="AE1901" s="16"/>
      <c r="AF1901" s="16"/>
      <c r="AG1901" s="16"/>
      <c r="AH1901" s="16"/>
      <c r="AI1901" s="16"/>
      <c r="AJ1901" s="16"/>
      <c r="AK1901" s="16"/>
      <c r="AL1901" s="16"/>
      <c r="AM1901" s="16"/>
      <c r="AN1901" s="16"/>
      <c r="AO1901" s="16"/>
      <c r="AP1901" s="16"/>
      <c r="AQ1901" s="16"/>
      <c r="AR1901" s="16"/>
      <c r="AS1901" s="16"/>
      <c r="AT1901" s="16"/>
      <c r="AU1901" s="16"/>
      <c r="AV1901" s="16"/>
      <c r="AW1901" s="16"/>
      <c r="AX1901" s="16"/>
      <c r="AY1901" s="16"/>
      <c r="AZ1901" s="28"/>
      <c r="BA1901" s="28"/>
      <c r="BB1901" s="28"/>
      <c r="BC1901" s="28"/>
      <c r="BD1901" s="28"/>
      <c r="BE1901" s="28"/>
      <c r="BF1901" s="28"/>
      <c r="BG1901" s="28"/>
      <c r="BH1901" s="28"/>
      <c r="BI1901" s="28"/>
      <c r="BJ1901" s="28"/>
      <c r="BK1901" s="28"/>
      <c r="BL1901" s="28"/>
      <c r="BM1901" s="28"/>
    </row>
    <row r="1902" spans="5:65" ht="15">
      <c r="E1902" s="16"/>
      <c r="F1902" s="16"/>
      <c r="G1902" s="16"/>
      <c r="H1902" s="16"/>
      <c r="I1902" s="16"/>
      <c r="J1902" s="16"/>
      <c r="K1902" s="16"/>
      <c r="L1902" s="16"/>
      <c r="M1902" s="16"/>
      <c r="N1902" s="16"/>
      <c r="O1902" s="16"/>
      <c r="P1902" s="16"/>
      <c r="Q1902" s="16"/>
      <c r="R1902" s="16"/>
      <c r="S1902" s="16"/>
      <c r="T1902" s="16"/>
      <c r="U1902" s="16"/>
      <c r="V1902" s="16"/>
      <c r="W1902" s="16"/>
      <c r="X1902" s="16"/>
      <c r="Y1902" s="16"/>
      <c r="Z1902" s="16"/>
      <c r="AA1902" s="16"/>
      <c r="AB1902" s="16"/>
      <c r="AC1902" s="16"/>
      <c r="AD1902" s="16"/>
      <c r="AE1902" s="16"/>
      <c r="AF1902" s="16"/>
      <c r="AG1902" s="16"/>
      <c r="AH1902" s="16"/>
      <c r="AI1902" s="16"/>
      <c r="AJ1902" s="16"/>
      <c r="AK1902" s="16"/>
      <c r="AL1902" s="16"/>
      <c r="AM1902" s="16"/>
      <c r="AN1902" s="16"/>
      <c r="AO1902" s="16"/>
      <c r="AP1902" s="16"/>
      <c r="AQ1902" s="16"/>
      <c r="AR1902" s="16"/>
      <c r="AS1902" s="16"/>
      <c r="AT1902" s="16"/>
      <c r="AU1902" s="16"/>
      <c r="AV1902" s="16"/>
      <c r="AW1902" s="16"/>
      <c r="AX1902" s="16"/>
      <c r="AY1902" s="16"/>
      <c r="AZ1902" s="28"/>
      <c r="BA1902" s="28"/>
      <c r="BB1902" s="28"/>
      <c r="BC1902" s="28"/>
      <c r="BD1902" s="28"/>
      <c r="BE1902" s="28"/>
      <c r="BF1902" s="28"/>
      <c r="BG1902" s="28"/>
      <c r="BH1902" s="28"/>
      <c r="BI1902" s="28"/>
      <c r="BJ1902" s="28"/>
      <c r="BK1902" s="28"/>
      <c r="BL1902" s="28"/>
      <c r="BM1902" s="28"/>
    </row>
    <row r="1903" spans="5:65" ht="15">
      <c r="E1903" s="16"/>
      <c r="F1903" s="16"/>
      <c r="G1903" s="16"/>
      <c r="H1903" s="16"/>
      <c r="I1903" s="16"/>
      <c r="J1903" s="16"/>
      <c r="K1903" s="16"/>
      <c r="L1903" s="16"/>
      <c r="M1903" s="16"/>
      <c r="N1903" s="16"/>
      <c r="O1903" s="16"/>
      <c r="P1903" s="16"/>
      <c r="Q1903" s="16"/>
      <c r="R1903" s="16"/>
      <c r="S1903" s="16"/>
      <c r="T1903" s="16"/>
      <c r="U1903" s="16"/>
      <c r="V1903" s="16"/>
      <c r="W1903" s="16"/>
      <c r="X1903" s="16"/>
      <c r="Y1903" s="16"/>
      <c r="Z1903" s="16"/>
      <c r="AA1903" s="16"/>
      <c r="AB1903" s="16"/>
      <c r="AC1903" s="16"/>
      <c r="AD1903" s="16"/>
      <c r="AE1903" s="16"/>
      <c r="AF1903" s="16"/>
      <c r="AG1903" s="16"/>
      <c r="AH1903" s="16"/>
      <c r="AI1903" s="16"/>
      <c r="AJ1903" s="16"/>
      <c r="AK1903" s="16"/>
      <c r="AL1903" s="16"/>
      <c r="AM1903" s="16"/>
      <c r="AN1903" s="16"/>
      <c r="AO1903" s="16"/>
      <c r="AP1903" s="16"/>
      <c r="AQ1903" s="16"/>
      <c r="AR1903" s="16"/>
      <c r="AS1903" s="16"/>
      <c r="AT1903" s="16"/>
      <c r="AU1903" s="16"/>
      <c r="AV1903" s="16"/>
      <c r="AW1903" s="16"/>
      <c r="AX1903" s="16"/>
      <c r="AY1903" s="16"/>
      <c r="AZ1903" s="28"/>
      <c r="BA1903" s="28"/>
      <c r="BB1903" s="28"/>
      <c r="BC1903" s="28"/>
      <c r="BD1903" s="28"/>
      <c r="BE1903" s="28"/>
      <c r="BF1903" s="28"/>
      <c r="BG1903" s="28"/>
      <c r="BH1903" s="28"/>
      <c r="BI1903" s="28"/>
      <c r="BJ1903" s="28"/>
      <c r="BK1903" s="28"/>
      <c r="BL1903" s="28"/>
      <c r="BM1903" s="28"/>
    </row>
    <row r="1904" spans="5:65" ht="15">
      <c r="E1904" s="16"/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16"/>
      <c r="R1904" s="16"/>
      <c r="S1904" s="16"/>
      <c r="T1904" s="16"/>
      <c r="U1904" s="16"/>
      <c r="V1904" s="16"/>
      <c r="W1904" s="16"/>
      <c r="X1904" s="16"/>
      <c r="Y1904" s="16"/>
      <c r="Z1904" s="16"/>
      <c r="AA1904" s="16"/>
      <c r="AB1904" s="16"/>
      <c r="AC1904" s="16"/>
      <c r="AD1904" s="16"/>
      <c r="AE1904" s="16"/>
      <c r="AF1904" s="16"/>
      <c r="AG1904" s="16"/>
      <c r="AH1904" s="16"/>
      <c r="AI1904" s="16"/>
      <c r="AJ1904" s="16"/>
      <c r="AK1904" s="16"/>
      <c r="AL1904" s="16"/>
      <c r="AM1904" s="16"/>
      <c r="AN1904" s="16"/>
      <c r="AO1904" s="16"/>
      <c r="AP1904" s="16"/>
      <c r="AQ1904" s="16"/>
      <c r="AR1904" s="16"/>
      <c r="AS1904" s="16"/>
      <c r="AT1904" s="16"/>
      <c r="AU1904" s="16"/>
      <c r="AV1904" s="16"/>
      <c r="AW1904" s="16"/>
      <c r="AX1904" s="16"/>
      <c r="AY1904" s="16"/>
      <c r="AZ1904" s="28"/>
      <c r="BA1904" s="28"/>
      <c r="BB1904" s="28"/>
      <c r="BC1904" s="28"/>
      <c r="BD1904" s="28"/>
      <c r="BE1904" s="28"/>
      <c r="BF1904" s="28"/>
      <c r="BG1904" s="28"/>
      <c r="BH1904" s="28"/>
      <c r="BI1904" s="28"/>
      <c r="BJ1904" s="28"/>
      <c r="BK1904" s="28"/>
      <c r="BL1904" s="28"/>
      <c r="BM1904" s="28"/>
    </row>
    <row r="1905" spans="5:65" ht="15">
      <c r="E1905" s="16"/>
      <c r="F1905" s="16"/>
      <c r="G1905" s="16"/>
      <c r="H1905" s="16"/>
      <c r="I1905" s="16"/>
      <c r="J1905" s="16"/>
      <c r="K1905" s="16"/>
      <c r="L1905" s="16"/>
      <c r="M1905" s="16"/>
      <c r="N1905" s="16"/>
      <c r="O1905" s="16"/>
      <c r="P1905" s="16"/>
      <c r="Q1905" s="16"/>
      <c r="R1905" s="16"/>
      <c r="S1905" s="16"/>
      <c r="T1905" s="16"/>
      <c r="U1905" s="16"/>
      <c r="V1905" s="16"/>
      <c r="W1905" s="16"/>
      <c r="X1905" s="16"/>
      <c r="Y1905" s="16"/>
      <c r="Z1905" s="16"/>
      <c r="AA1905" s="16"/>
      <c r="AB1905" s="16"/>
      <c r="AC1905" s="16"/>
      <c r="AD1905" s="16"/>
      <c r="AE1905" s="16"/>
      <c r="AF1905" s="16"/>
      <c r="AG1905" s="16"/>
      <c r="AH1905" s="16"/>
      <c r="AI1905" s="16"/>
      <c r="AJ1905" s="16"/>
      <c r="AK1905" s="16"/>
      <c r="AL1905" s="16"/>
      <c r="AM1905" s="16"/>
      <c r="AN1905" s="16"/>
      <c r="AO1905" s="16"/>
      <c r="AP1905" s="16"/>
      <c r="AQ1905" s="16"/>
      <c r="AR1905" s="16"/>
      <c r="AS1905" s="16"/>
      <c r="AT1905" s="16"/>
      <c r="AU1905" s="16"/>
      <c r="AV1905" s="16"/>
      <c r="AW1905" s="16"/>
      <c r="AX1905" s="16"/>
      <c r="AY1905" s="16"/>
      <c r="AZ1905" s="28"/>
      <c r="BA1905" s="28"/>
      <c r="BB1905" s="28"/>
      <c r="BC1905" s="28"/>
      <c r="BD1905" s="28"/>
      <c r="BE1905" s="28"/>
      <c r="BF1905" s="28"/>
      <c r="BG1905" s="28"/>
      <c r="BH1905" s="28"/>
      <c r="BI1905" s="28"/>
      <c r="BJ1905" s="28"/>
      <c r="BK1905" s="28"/>
      <c r="BL1905" s="28"/>
      <c r="BM1905" s="28"/>
    </row>
    <row r="1906" spans="5:65" ht="15">
      <c r="E1906" s="16"/>
      <c r="F1906" s="16"/>
      <c r="G1906" s="16"/>
      <c r="H1906" s="16"/>
      <c r="I1906" s="16"/>
      <c r="J1906" s="16"/>
      <c r="K1906" s="16"/>
      <c r="L1906" s="16"/>
      <c r="M1906" s="16"/>
      <c r="N1906" s="16"/>
      <c r="O1906" s="16"/>
      <c r="P1906" s="16"/>
      <c r="Q1906" s="16"/>
      <c r="R1906" s="16"/>
      <c r="S1906" s="16"/>
      <c r="T1906" s="16"/>
      <c r="U1906" s="16"/>
      <c r="V1906" s="16"/>
      <c r="W1906" s="16"/>
      <c r="X1906" s="16"/>
      <c r="Y1906" s="16"/>
      <c r="Z1906" s="16"/>
      <c r="AA1906" s="16"/>
      <c r="AB1906" s="16"/>
      <c r="AC1906" s="16"/>
      <c r="AD1906" s="16"/>
      <c r="AE1906" s="16"/>
      <c r="AF1906" s="16"/>
      <c r="AG1906" s="16"/>
      <c r="AH1906" s="16"/>
      <c r="AI1906" s="16"/>
      <c r="AJ1906" s="16"/>
      <c r="AK1906" s="16"/>
      <c r="AL1906" s="16"/>
      <c r="AM1906" s="16"/>
      <c r="AN1906" s="16"/>
      <c r="AO1906" s="16"/>
      <c r="AP1906" s="16"/>
      <c r="AQ1906" s="16"/>
      <c r="AR1906" s="16"/>
      <c r="AS1906" s="16"/>
      <c r="AT1906" s="16"/>
      <c r="AU1906" s="16"/>
      <c r="AV1906" s="16"/>
      <c r="AW1906" s="16"/>
      <c r="AX1906" s="16"/>
      <c r="AY1906" s="16"/>
      <c r="AZ1906" s="28"/>
      <c r="BA1906" s="28"/>
      <c r="BB1906" s="28"/>
      <c r="BC1906" s="28"/>
      <c r="BD1906" s="28"/>
      <c r="BE1906" s="28"/>
      <c r="BF1906" s="28"/>
      <c r="BG1906" s="28"/>
      <c r="BH1906" s="28"/>
      <c r="BI1906" s="28"/>
      <c r="BJ1906" s="28"/>
      <c r="BK1906" s="28"/>
      <c r="BL1906" s="28"/>
      <c r="BM1906" s="28"/>
    </row>
    <row r="1907" spans="5:65" ht="15">
      <c r="E1907" s="16"/>
      <c r="F1907" s="16"/>
      <c r="G1907" s="16"/>
      <c r="H1907" s="16"/>
      <c r="I1907" s="16"/>
      <c r="J1907" s="16"/>
      <c r="K1907" s="16"/>
      <c r="L1907" s="16"/>
      <c r="M1907" s="16"/>
      <c r="N1907" s="16"/>
      <c r="O1907" s="16"/>
      <c r="P1907" s="16"/>
      <c r="Q1907" s="16"/>
      <c r="R1907" s="16"/>
      <c r="S1907" s="16"/>
      <c r="T1907" s="16"/>
      <c r="U1907" s="16"/>
      <c r="V1907" s="16"/>
      <c r="W1907" s="16"/>
      <c r="X1907" s="16"/>
      <c r="Y1907" s="16"/>
      <c r="Z1907" s="16"/>
      <c r="AA1907" s="16"/>
      <c r="AB1907" s="16"/>
      <c r="AC1907" s="16"/>
      <c r="AD1907" s="16"/>
      <c r="AE1907" s="16"/>
      <c r="AF1907" s="16"/>
      <c r="AG1907" s="16"/>
      <c r="AH1907" s="16"/>
      <c r="AI1907" s="16"/>
      <c r="AJ1907" s="16"/>
      <c r="AK1907" s="16"/>
      <c r="AL1907" s="16"/>
      <c r="AM1907" s="16"/>
      <c r="AN1907" s="16"/>
      <c r="AO1907" s="16"/>
      <c r="AP1907" s="16"/>
      <c r="AQ1907" s="16"/>
      <c r="AR1907" s="16"/>
      <c r="AS1907" s="16"/>
      <c r="AT1907" s="16"/>
      <c r="AU1907" s="16"/>
      <c r="AV1907" s="16"/>
      <c r="AW1907" s="16"/>
      <c r="AX1907" s="16"/>
      <c r="AY1907" s="16"/>
      <c r="AZ1907" s="28"/>
      <c r="BA1907" s="28"/>
      <c r="BB1907" s="28"/>
      <c r="BC1907" s="28"/>
      <c r="BD1907" s="28"/>
      <c r="BE1907" s="28"/>
      <c r="BF1907" s="28"/>
      <c r="BG1907" s="28"/>
      <c r="BH1907" s="28"/>
      <c r="BI1907" s="28"/>
      <c r="BJ1907" s="28"/>
      <c r="BK1907" s="28"/>
      <c r="BL1907" s="28"/>
      <c r="BM1907" s="28"/>
    </row>
    <row r="1908" spans="5:65" ht="15">
      <c r="E1908" s="16"/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  <c r="P1908" s="16"/>
      <c r="Q1908" s="16"/>
      <c r="R1908" s="16"/>
      <c r="S1908" s="16"/>
      <c r="T1908" s="16"/>
      <c r="U1908" s="16"/>
      <c r="V1908" s="16"/>
      <c r="W1908" s="16"/>
      <c r="X1908" s="16"/>
      <c r="Y1908" s="16"/>
      <c r="Z1908" s="16"/>
      <c r="AA1908" s="16"/>
      <c r="AB1908" s="16"/>
      <c r="AC1908" s="16"/>
      <c r="AD1908" s="16"/>
      <c r="AE1908" s="16"/>
      <c r="AF1908" s="16"/>
      <c r="AG1908" s="16"/>
      <c r="AH1908" s="16"/>
      <c r="AI1908" s="16"/>
      <c r="AJ1908" s="16"/>
      <c r="AK1908" s="16"/>
      <c r="AL1908" s="16"/>
      <c r="AM1908" s="16"/>
      <c r="AN1908" s="16"/>
      <c r="AO1908" s="16"/>
      <c r="AP1908" s="16"/>
      <c r="AQ1908" s="16"/>
      <c r="AR1908" s="16"/>
      <c r="AS1908" s="16"/>
      <c r="AT1908" s="16"/>
      <c r="AU1908" s="16"/>
      <c r="AV1908" s="16"/>
      <c r="AW1908" s="16"/>
      <c r="AX1908" s="16"/>
      <c r="AY1908" s="16"/>
      <c r="AZ1908" s="28"/>
      <c r="BA1908" s="28"/>
      <c r="BB1908" s="28"/>
      <c r="BC1908" s="28"/>
      <c r="BD1908" s="28"/>
      <c r="BE1908" s="28"/>
      <c r="BF1908" s="28"/>
      <c r="BG1908" s="28"/>
      <c r="BH1908" s="28"/>
      <c r="BI1908" s="28"/>
      <c r="BJ1908" s="28"/>
      <c r="BK1908" s="28"/>
      <c r="BL1908" s="28"/>
      <c r="BM1908" s="28"/>
    </row>
    <row r="1909" spans="5:65" ht="15">
      <c r="E1909" s="16"/>
      <c r="F1909" s="16"/>
      <c r="G1909" s="16"/>
      <c r="H1909" s="16"/>
      <c r="I1909" s="16"/>
      <c r="J1909" s="16"/>
      <c r="K1909" s="16"/>
      <c r="L1909" s="16"/>
      <c r="M1909" s="16"/>
      <c r="N1909" s="16"/>
      <c r="O1909" s="16"/>
      <c r="P1909" s="16"/>
      <c r="Q1909" s="16"/>
      <c r="R1909" s="16"/>
      <c r="S1909" s="16"/>
      <c r="T1909" s="16"/>
      <c r="U1909" s="16"/>
      <c r="V1909" s="16"/>
      <c r="W1909" s="16"/>
      <c r="X1909" s="16"/>
      <c r="Y1909" s="16"/>
      <c r="Z1909" s="16"/>
      <c r="AA1909" s="16"/>
      <c r="AB1909" s="16"/>
      <c r="AC1909" s="16"/>
      <c r="AD1909" s="16"/>
      <c r="AE1909" s="16"/>
      <c r="AF1909" s="16"/>
      <c r="AG1909" s="16"/>
      <c r="AH1909" s="16"/>
      <c r="AI1909" s="16"/>
      <c r="AJ1909" s="16"/>
      <c r="AK1909" s="16"/>
      <c r="AL1909" s="16"/>
      <c r="AM1909" s="16"/>
      <c r="AN1909" s="16"/>
      <c r="AO1909" s="16"/>
      <c r="AP1909" s="16"/>
      <c r="AQ1909" s="16"/>
      <c r="AR1909" s="16"/>
      <c r="AS1909" s="16"/>
      <c r="AT1909" s="16"/>
      <c r="AU1909" s="16"/>
      <c r="AV1909" s="16"/>
      <c r="AW1909" s="16"/>
      <c r="AX1909" s="16"/>
      <c r="AY1909" s="16"/>
      <c r="AZ1909" s="28"/>
      <c r="BA1909" s="28"/>
      <c r="BB1909" s="28"/>
      <c r="BC1909" s="28"/>
      <c r="BD1909" s="28"/>
      <c r="BE1909" s="28"/>
      <c r="BF1909" s="28"/>
      <c r="BG1909" s="28"/>
      <c r="BH1909" s="28"/>
      <c r="BI1909" s="28"/>
      <c r="BJ1909" s="28"/>
      <c r="BK1909" s="28"/>
      <c r="BL1909" s="28"/>
      <c r="BM1909" s="28"/>
    </row>
    <row r="1910" spans="5:65" ht="15">
      <c r="E1910" s="16"/>
      <c r="F1910" s="16"/>
      <c r="G1910" s="16"/>
      <c r="H1910" s="16"/>
      <c r="I1910" s="16"/>
      <c r="J1910" s="16"/>
      <c r="K1910" s="16"/>
      <c r="L1910" s="16"/>
      <c r="M1910" s="16"/>
      <c r="N1910" s="16"/>
      <c r="O1910" s="16"/>
      <c r="P1910" s="16"/>
      <c r="Q1910" s="16"/>
      <c r="R1910" s="16"/>
      <c r="S1910" s="16"/>
      <c r="T1910" s="16"/>
      <c r="U1910" s="16"/>
      <c r="V1910" s="16"/>
      <c r="W1910" s="16"/>
      <c r="X1910" s="16"/>
      <c r="Y1910" s="16"/>
      <c r="Z1910" s="16"/>
      <c r="AA1910" s="16"/>
      <c r="AB1910" s="16"/>
      <c r="AC1910" s="16"/>
      <c r="AD1910" s="16"/>
      <c r="AE1910" s="16"/>
      <c r="AF1910" s="16"/>
      <c r="AG1910" s="16"/>
      <c r="AH1910" s="16"/>
      <c r="AI1910" s="16"/>
      <c r="AJ1910" s="16"/>
      <c r="AK1910" s="16"/>
      <c r="AL1910" s="16"/>
      <c r="AM1910" s="16"/>
      <c r="AN1910" s="16"/>
      <c r="AO1910" s="16"/>
      <c r="AP1910" s="16"/>
      <c r="AQ1910" s="16"/>
      <c r="AR1910" s="16"/>
      <c r="AS1910" s="16"/>
      <c r="AT1910" s="16"/>
      <c r="AU1910" s="16"/>
      <c r="AV1910" s="16"/>
      <c r="AW1910" s="16"/>
      <c r="AX1910" s="16"/>
      <c r="AY1910" s="16"/>
      <c r="AZ1910" s="28"/>
      <c r="BA1910" s="28"/>
      <c r="BB1910" s="28"/>
      <c r="BC1910" s="28"/>
      <c r="BD1910" s="28"/>
      <c r="BE1910" s="28"/>
      <c r="BF1910" s="28"/>
      <c r="BG1910" s="28"/>
      <c r="BH1910" s="28"/>
      <c r="BI1910" s="28"/>
      <c r="BJ1910" s="28"/>
      <c r="BK1910" s="28"/>
      <c r="BL1910" s="28"/>
      <c r="BM1910" s="28"/>
    </row>
    <row r="1911" spans="5:65" ht="15">
      <c r="E1911" s="16"/>
      <c r="F1911" s="16"/>
      <c r="G1911" s="16"/>
      <c r="H1911" s="16"/>
      <c r="I1911" s="16"/>
      <c r="J1911" s="16"/>
      <c r="K1911" s="16"/>
      <c r="L1911" s="16"/>
      <c r="M1911" s="16"/>
      <c r="N1911" s="16"/>
      <c r="O1911" s="16"/>
      <c r="P1911" s="16"/>
      <c r="Q1911" s="16"/>
      <c r="R1911" s="16"/>
      <c r="S1911" s="16"/>
      <c r="T1911" s="16"/>
      <c r="U1911" s="16"/>
      <c r="V1911" s="16"/>
      <c r="W1911" s="16"/>
      <c r="X1911" s="16"/>
      <c r="Y1911" s="16"/>
      <c r="Z1911" s="16"/>
      <c r="AA1911" s="16"/>
      <c r="AB1911" s="16"/>
      <c r="AC1911" s="16"/>
      <c r="AD1911" s="16"/>
      <c r="AE1911" s="16"/>
      <c r="AF1911" s="16"/>
      <c r="AG1911" s="16"/>
      <c r="AH1911" s="16"/>
      <c r="AI1911" s="16"/>
      <c r="AJ1911" s="16"/>
      <c r="AK1911" s="16"/>
      <c r="AL1911" s="16"/>
      <c r="AM1911" s="16"/>
      <c r="AN1911" s="16"/>
      <c r="AO1911" s="16"/>
      <c r="AP1911" s="16"/>
      <c r="AQ1911" s="16"/>
      <c r="AR1911" s="16"/>
      <c r="AS1911" s="16"/>
      <c r="AT1911" s="16"/>
      <c r="AU1911" s="16"/>
      <c r="AV1911" s="16"/>
      <c r="AW1911" s="16"/>
      <c r="AX1911" s="16"/>
      <c r="AY1911" s="16"/>
      <c r="AZ1911" s="28"/>
      <c r="BA1911" s="28"/>
      <c r="BB1911" s="28"/>
      <c r="BC1911" s="28"/>
      <c r="BD1911" s="28"/>
      <c r="BE1911" s="28"/>
      <c r="BF1911" s="28"/>
      <c r="BG1911" s="28"/>
      <c r="BH1911" s="28"/>
      <c r="BI1911" s="28"/>
      <c r="BJ1911" s="28"/>
      <c r="BK1911" s="28"/>
      <c r="BL1911" s="28"/>
      <c r="BM1911" s="28"/>
    </row>
    <row r="1912" spans="5:65" ht="15">
      <c r="E1912" s="16"/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16"/>
      <c r="R1912" s="16"/>
      <c r="S1912" s="16"/>
      <c r="T1912" s="16"/>
      <c r="U1912" s="16"/>
      <c r="V1912" s="16"/>
      <c r="W1912" s="16"/>
      <c r="X1912" s="16"/>
      <c r="Y1912" s="16"/>
      <c r="Z1912" s="16"/>
      <c r="AA1912" s="16"/>
      <c r="AB1912" s="16"/>
      <c r="AC1912" s="16"/>
      <c r="AD1912" s="16"/>
      <c r="AE1912" s="16"/>
      <c r="AF1912" s="16"/>
      <c r="AG1912" s="16"/>
      <c r="AH1912" s="16"/>
      <c r="AI1912" s="16"/>
      <c r="AJ1912" s="16"/>
      <c r="AK1912" s="16"/>
      <c r="AL1912" s="16"/>
      <c r="AM1912" s="16"/>
      <c r="AN1912" s="16"/>
      <c r="AO1912" s="16"/>
      <c r="AP1912" s="16"/>
      <c r="AQ1912" s="16"/>
      <c r="AR1912" s="16"/>
      <c r="AS1912" s="16"/>
      <c r="AT1912" s="16"/>
      <c r="AU1912" s="16"/>
      <c r="AV1912" s="16"/>
      <c r="AW1912" s="16"/>
      <c r="AX1912" s="16"/>
      <c r="AY1912" s="16"/>
      <c r="AZ1912" s="28"/>
      <c r="BA1912" s="28"/>
      <c r="BB1912" s="28"/>
      <c r="BC1912" s="28"/>
      <c r="BD1912" s="28"/>
      <c r="BE1912" s="28"/>
      <c r="BF1912" s="28"/>
      <c r="BG1912" s="28"/>
      <c r="BH1912" s="28"/>
      <c r="BI1912" s="28"/>
      <c r="BJ1912" s="28"/>
      <c r="BK1912" s="28"/>
      <c r="BL1912" s="28"/>
      <c r="BM1912" s="28"/>
    </row>
    <row r="1913" spans="5:65" ht="15">
      <c r="E1913" s="16"/>
      <c r="F1913" s="16"/>
      <c r="G1913" s="16"/>
      <c r="H1913" s="16"/>
      <c r="I1913" s="16"/>
      <c r="J1913" s="16"/>
      <c r="K1913" s="16"/>
      <c r="L1913" s="16"/>
      <c r="M1913" s="16"/>
      <c r="N1913" s="16"/>
      <c r="O1913" s="16"/>
      <c r="P1913" s="16"/>
      <c r="Q1913" s="16"/>
      <c r="R1913" s="16"/>
      <c r="S1913" s="16"/>
      <c r="T1913" s="16"/>
      <c r="U1913" s="16"/>
      <c r="V1913" s="16"/>
      <c r="W1913" s="16"/>
      <c r="X1913" s="16"/>
      <c r="Y1913" s="16"/>
      <c r="Z1913" s="16"/>
      <c r="AA1913" s="16"/>
      <c r="AB1913" s="16"/>
      <c r="AC1913" s="16"/>
      <c r="AD1913" s="16"/>
      <c r="AE1913" s="16"/>
      <c r="AF1913" s="16"/>
      <c r="AG1913" s="16"/>
      <c r="AH1913" s="16"/>
      <c r="AI1913" s="16"/>
      <c r="AJ1913" s="16"/>
      <c r="AK1913" s="16"/>
      <c r="AL1913" s="16"/>
      <c r="AM1913" s="16"/>
      <c r="AN1913" s="16"/>
      <c r="AO1913" s="16"/>
      <c r="AP1913" s="16"/>
      <c r="AQ1913" s="16"/>
      <c r="AR1913" s="16"/>
      <c r="AS1913" s="16"/>
      <c r="AT1913" s="16"/>
      <c r="AU1913" s="16"/>
      <c r="AV1913" s="16"/>
      <c r="AW1913" s="16"/>
      <c r="AX1913" s="16"/>
      <c r="AY1913" s="16"/>
      <c r="AZ1913" s="28"/>
      <c r="BA1913" s="28"/>
      <c r="BB1913" s="28"/>
      <c r="BC1913" s="28"/>
      <c r="BD1913" s="28"/>
      <c r="BE1913" s="28"/>
      <c r="BF1913" s="28"/>
      <c r="BG1913" s="28"/>
      <c r="BH1913" s="28"/>
      <c r="BI1913" s="28"/>
      <c r="BJ1913" s="28"/>
      <c r="BK1913" s="28"/>
      <c r="BL1913" s="28"/>
      <c r="BM1913" s="28"/>
    </row>
    <row r="1914" spans="5:65" ht="15">
      <c r="E1914" s="16"/>
      <c r="F1914" s="16"/>
      <c r="G1914" s="16"/>
      <c r="H1914" s="16"/>
      <c r="I1914" s="16"/>
      <c r="J1914" s="16"/>
      <c r="K1914" s="16"/>
      <c r="L1914" s="16"/>
      <c r="M1914" s="16"/>
      <c r="N1914" s="16"/>
      <c r="O1914" s="16"/>
      <c r="P1914" s="16"/>
      <c r="Q1914" s="16"/>
      <c r="R1914" s="16"/>
      <c r="S1914" s="16"/>
      <c r="T1914" s="16"/>
      <c r="U1914" s="16"/>
      <c r="V1914" s="16"/>
      <c r="W1914" s="16"/>
      <c r="X1914" s="16"/>
      <c r="Y1914" s="16"/>
      <c r="Z1914" s="16"/>
      <c r="AA1914" s="16"/>
      <c r="AB1914" s="16"/>
      <c r="AC1914" s="16"/>
      <c r="AD1914" s="16"/>
      <c r="AE1914" s="16"/>
      <c r="AF1914" s="16"/>
      <c r="AG1914" s="16"/>
      <c r="AH1914" s="16"/>
      <c r="AI1914" s="16"/>
      <c r="AJ1914" s="16"/>
      <c r="AK1914" s="16"/>
      <c r="AL1914" s="16"/>
      <c r="AM1914" s="16"/>
      <c r="AN1914" s="16"/>
      <c r="AO1914" s="16"/>
      <c r="AP1914" s="16"/>
      <c r="AQ1914" s="16"/>
      <c r="AR1914" s="16"/>
      <c r="AS1914" s="16"/>
      <c r="AT1914" s="16"/>
      <c r="AU1914" s="16"/>
      <c r="AV1914" s="16"/>
      <c r="AW1914" s="16"/>
      <c r="AX1914" s="16"/>
      <c r="AY1914" s="16"/>
      <c r="AZ1914" s="28"/>
      <c r="BA1914" s="28"/>
      <c r="BB1914" s="28"/>
      <c r="BC1914" s="28"/>
      <c r="BD1914" s="28"/>
      <c r="BE1914" s="28"/>
      <c r="BF1914" s="28"/>
      <c r="BG1914" s="28"/>
      <c r="BH1914" s="28"/>
      <c r="BI1914" s="28"/>
      <c r="BJ1914" s="28"/>
      <c r="BK1914" s="28"/>
      <c r="BL1914" s="28"/>
      <c r="BM1914" s="28"/>
    </row>
    <row r="1915" spans="5:65" ht="15">
      <c r="E1915" s="16"/>
      <c r="F1915" s="16"/>
      <c r="G1915" s="16"/>
      <c r="H1915" s="16"/>
      <c r="I1915" s="16"/>
      <c r="J1915" s="16"/>
      <c r="K1915" s="16"/>
      <c r="L1915" s="16"/>
      <c r="M1915" s="16"/>
      <c r="N1915" s="16"/>
      <c r="O1915" s="16"/>
      <c r="P1915" s="16"/>
      <c r="Q1915" s="16"/>
      <c r="R1915" s="16"/>
      <c r="S1915" s="16"/>
      <c r="T1915" s="16"/>
      <c r="U1915" s="16"/>
      <c r="V1915" s="16"/>
      <c r="W1915" s="16"/>
      <c r="X1915" s="16"/>
      <c r="Y1915" s="16"/>
      <c r="Z1915" s="16"/>
      <c r="AA1915" s="16"/>
      <c r="AB1915" s="16"/>
      <c r="AC1915" s="16"/>
      <c r="AD1915" s="16"/>
      <c r="AE1915" s="16"/>
      <c r="AF1915" s="16"/>
      <c r="AG1915" s="16"/>
      <c r="AH1915" s="16"/>
      <c r="AI1915" s="16"/>
      <c r="AJ1915" s="16"/>
      <c r="AK1915" s="16"/>
      <c r="AL1915" s="16"/>
      <c r="AM1915" s="16"/>
      <c r="AN1915" s="16"/>
      <c r="AO1915" s="16"/>
      <c r="AP1915" s="16"/>
      <c r="AQ1915" s="16"/>
      <c r="AR1915" s="16"/>
      <c r="AS1915" s="16"/>
      <c r="AT1915" s="16"/>
      <c r="AU1915" s="16"/>
      <c r="AV1915" s="16"/>
      <c r="AW1915" s="16"/>
      <c r="AX1915" s="16"/>
      <c r="AY1915" s="16"/>
      <c r="AZ1915" s="28"/>
      <c r="BA1915" s="28"/>
      <c r="BB1915" s="28"/>
      <c r="BC1915" s="28"/>
      <c r="BD1915" s="28"/>
      <c r="BE1915" s="28"/>
      <c r="BF1915" s="28"/>
      <c r="BG1915" s="28"/>
      <c r="BH1915" s="28"/>
      <c r="BI1915" s="28"/>
      <c r="BJ1915" s="28"/>
      <c r="BK1915" s="28"/>
      <c r="BL1915" s="28"/>
      <c r="BM1915" s="28"/>
    </row>
    <row r="1916" spans="5:65" ht="15">
      <c r="E1916" s="16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  <c r="U1916" s="16"/>
      <c r="V1916" s="16"/>
      <c r="W1916" s="16"/>
      <c r="X1916" s="16"/>
      <c r="Y1916" s="16"/>
      <c r="Z1916" s="16"/>
      <c r="AA1916" s="16"/>
      <c r="AB1916" s="16"/>
      <c r="AC1916" s="16"/>
      <c r="AD1916" s="16"/>
      <c r="AE1916" s="16"/>
      <c r="AF1916" s="16"/>
      <c r="AG1916" s="16"/>
      <c r="AH1916" s="16"/>
      <c r="AI1916" s="16"/>
      <c r="AJ1916" s="16"/>
      <c r="AK1916" s="16"/>
      <c r="AL1916" s="16"/>
      <c r="AM1916" s="16"/>
      <c r="AN1916" s="16"/>
      <c r="AO1916" s="16"/>
      <c r="AP1916" s="16"/>
      <c r="AQ1916" s="16"/>
      <c r="AR1916" s="16"/>
      <c r="AS1916" s="16"/>
      <c r="AT1916" s="16"/>
      <c r="AU1916" s="16"/>
      <c r="AV1916" s="16"/>
      <c r="AW1916" s="16"/>
      <c r="AX1916" s="16"/>
      <c r="AY1916" s="16"/>
      <c r="AZ1916" s="28"/>
      <c r="BA1916" s="28"/>
      <c r="BB1916" s="28"/>
      <c r="BC1916" s="28"/>
      <c r="BD1916" s="28"/>
      <c r="BE1916" s="28"/>
      <c r="BF1916" s="28"/>
      <c r="BG1916" s="28"/>
      <c r="BH1916" s="28"/>
      <c r="BI1916" s="28"/>
      <c r="BJ1916" s="28"/>
      <c r="BK1916" s="28"/>
      <c r="BL1916" s="28"/>
      <c r="BM1916" s="28"/>
    </row>
    <row r="1917" spans="5:65" ht="15">
      <c r="E1917" s="16"/>
      <c r="F1917" s="16"/>
      <c r="G1917" s="16"/>
      <c r="H1917" s="16"/>
      <c r="I1917" s="16"/>
      <c r="J1917" s="16"/>
      <c r="K1917" s="16"/>
      <c r="L1917" s="16"/>
      <c r="M1917" s="16"/>
      <c r="N1917" s="16"/>
      <c r="O1917" s="16"/>
      <c r="P1917" s="16"/>
      <c r="Q1917" s="16"/>
      <c r="R1917" s="16"/>
      <c r="S1917" s="16"/>
      <c r="T1917" s="16"/>
      <c r="U1917" s="16"/>
      <c r="V1917" s="16"/>
      <c r="W1917" s="16"/>
      <c r="X1917" s="16"/>
      <c r="Y1917" s="16"/>
      <c r="Z1917" s="16"/>
      <c r="AA1917" s="16"/>
      <c r="AB1917" s="16"/>
      <c r="AC1917" s="16"/>
      <c r="AD1917" s="16"/>
      <c r="AE1917" s="16"/>
      <c r="AF1917" s="16"/>
      <c r="AG1917" s="16"/>
      <c r="AH1917" s="16"/>
      <c r="AI1917" s="16"/>
      <c r="AJ1917" s="16"/>
      <c r="AK1917" s="16"/>
      <c r="AL1917" s="16"/>
      <c r="AM1917" s="16"/>
      <c r="AN1917" s="16"/>
      <c r="AO1917" s="16"/>
      <c r="AP1917" s="16"/>
      <c r="AQ1917" s="16"/>
      <c r="AR1917" s="16"/>
      <c r="AS1917" s="16"/>
      <c r="AT1917" s="16"/>
      <c r="AU1917" s="16"/>
      <c r="AV1917" s="16"/>
      <c r="AW1917" s="16"/>
      <c r="AX1917" s="16"/>
      <c r="AY1917" s="16"/>
      <c r="AZ1917" s="28"/>
      <c r="BA1917" s="28"/>
      <c r="BB1917" s="28"/>
      <c r="BC1917" s="28"/>
      <c r="BD1917" s="28"/>
      <c r="BE1917" s="28"/>
      <c r="BF1917" s="28"/>
      <c r="BG1917" s="28"/>
      <c r="BH1917" s="28"/>
      <c r="BI1917" s="28"/>
      <c r="BJ1917" s="28"/>
      <c r="BK1917" s="28"/>
      <c r="BL1917" s="28"/>
      <c r="BM1917" s="28"/>
    </row>
    <row r="1918" spans="5:65" ht="15">
      <c r="E1918" s="16"/>
      <c r="F1918" s="16"/>
      <c r="G1918" s="16"/>
      <c r="H1918" s="16"/>
      <c r="I1918" s="16"/>
      <c r="J1918" s="16"/>
      <c r="K1918" s="16"/>
      <c r="L1918" s="16"/>
      <c r="M1918" s="16"/>
      <c r="N1918" s="16"/>
      <c r="O1918" s="16"/>
      <c r="P1918" s="16"/>
      <c r="Q1918" s="16"/>
      <c r="R1918" s="16"/>
      <c r="S1918" s="16"/>
      <c r="T1918" s="16"/>
      <c r="U1918" s="16"/>
      <c r="V1918" s="16"/>
      <c r="W1918" s="16"/>
      <c r="X1918" s="16"/>
      <c r="Y1918" s="16"/>
      <c r="Z1918" s="16"/>
      <c r="AA1918" s="16"/>
      <c r="AB1918" s="16"/>
      <c r="AC1918" s="16"/>
      <c r="AD1918" s="16"/>
      <c r="AE1918" s="16"/>
      <c r="AF1918" s="16"/>
      <c r="AG1918" s="16"/>
      <c r="AH1918" s="16"/>
      <c r="AI1918" s="16"/>
      <c r="AJ1918" s="16"/>
      <c r="AK1918" s="16"/>
      <c r="AL1918" s="16"/>
      <c r="AM1918" s="16"/>
      <c r="AN1918" s="16"/>
      <c r="AO1918" s="16"/>
      <c r="AP1918" s="16"/>
      <c r="AQ1918" s="16"/>
      <c r="AR1918" s="16"/>
      <c r="AS1918" s="16"/>
      <c r="AT1918" s="16"/>
      <c r="AU1918" s="16"/>
      <c r="AV1918" s="16"/>
      <c r="AW1918" s="16"/>
      <c r="AX1918" s="16"/>
      <c r="AY1918" s="16"/>
      <c r="AZ1918" s="28"/>
      <c r="BA1918" s="28"/>
      <c r="BB1918" s="28"/>
      <c r="BC1918" s="28"/>
      <c r="BD1918" s="28"/>
      <c r="BE1918" s="28"/>
      <c r="BF1918" s="28"/>
      <c r="BG1918" s="28"/>
      <c r="BH1918" s="28"/>
      <c r="BI1918" s="28"/>
      <c r="BJ1918" s="28"/>
      <c r="BK1918" s="28"/>
      <c r="BL1918" s="28"/>
      <c r="BM1918" s="28"/>
    </row>
    <row r="1919" spans="5:65" ht="15">
      <c r="E1919" s="16"/>
      <c r="F1919" s="16"/>
      <c r="G1919" s="16"/>
      <c r="H1919" s="16"/>
      <c r="I1919" s="16"/>
      <c r="J1919" s="16"/>
      <c r="K1919" s="16"/>
      <c r="L1919" s="16"/>
      <c r="M1919" s="16"/>
      <c r="N1919" s="16"/>
      <c r="O1919" s="16"/>
      <c r="P1919" s="16"/>
      <c r="Q1919" s="16"/>
      <c r="R1919" s="16"/>
      <c r="S1919" s="16"/>
      <c r="T1919" s="16"/>
      <c r="U1919" s="16"/>
      <c r="V1919" s="16"/>
      <c r="W1919" s="16"/>
      <c r="X1919" s="16"/>
      <c r="Y1919" s="16"/>
      <c r="Z1919" s="16"/>
      <c r="AA1919" s="16"/>
      <c r="AB1919" s="16"/>
      <c r="AC1919" s="16"/>
      <c r="AD1919" s="16"/>
      <c r="AE1919" s="16"/>
      <c r="AF1919" s="16"/>
      <c r="AG1919" s="16"/>
      <c r="AH1919" s="16"/>
      <c r="AI1919" s="16"/>
      <c r="AJ1919" s="16"/>
      <c r="AK1919" s="16"/>
      <c r="AL1919" s="16"/>
      <c r="AM1919" s="16"/>
      <c r="AN1919" s="16"/>
      <c r="AO1919" s="16"/>
      <c r="AP1919" s="16"/>
      <c r="AQ1919" s="16"/>
      <c r="AR1919" s="16"/>
      <c r="AS1919" s="16"/>
      <c r="AT1919" s="16"/>
      <c r="AU1919" s="16"/>
      <c r="AV1919" s="16"/>
      <c r="AW1919" s="16"/>
      <c r="AX1919" s="16"/>
      <c r="AY1919" s="16"/>
      <c r="AZ1919" s="28"/>
      <c r="BA1919" s="28"/>
      <c r="BB1919" s="28"/>
      <c r="BC1919" s="28"/>
      <c r="BD1919" s="28"/>
      <c r="BE1919" s="28"/>
      <c r="BF1919" s="28"/>
      <c r="BG1919" s="28"/>
      <c r="BH1919" s="28"/>
      <c r="BI1919" s="28"/>
      <c r="BJ1919" s="28"/>
      <c r="BK1919" s="28"/>
      <c r="BL1919" s="28"/>
      <c r="BM1919" s="28"/>
    </row>
    <row r="1920" spans="5:65" ht="15">
      <c r="E1920" s="16"/>
      <c r="F1920" s="16"/>
      <c r="G1920" s="16"/>
      <c r="H1920" s="16"/>
      <c r="I1920" s="16"/>
      <c r="J1920" s="16"/>
      <c r="K1920" s="16"/>
      <c r="L1920" s="16"/>
      <c r="M1920" s="16"/>
      <c r="N1920" s="16"/>
      <c r="O1920" s="16"/>
      <c r="P1920" s="16"/>
      <c r="Q1920" s="16"/>
      <c r="R1920" s="16"/>
      <c r="S1920" s="16"/>
      <c r="T1920" s="16"/>
      <c r="U1920" s="16"/>
      <c r="V1920" s="16"/>
      <c r="W1920" s="16"/>
      <c r="X1920" s="16"/>
      <c r="Y1920" s="16"/>
      <c r="Z1920" s="16"/>
      <c r="AA1920" s="16"/>
      <c r="AB1920" s="16"/>
      <c r="AC1920" s="16"/>
      <c r="AD1920" s="16"/>
      <c r="AE1920" s="16"/>
      <c r="AF1920" s="16"/>
      <c r="AG1920" s="16"/>
      <c r="AH1920" s="16"/>
      <c r="AI1920" s="16"/>
      <c r="AJ1920" s="16"/>
      <c r="AK1920" s="16"/>
      <c r="AL1920" s="16"/>
      <c r="AM1920" s="16"/>
      <c r="AN1920" s="16"/>
      <c r="AO1920" s="16"/>
      <c r="AP1920" s="16"/>
      <c r="AQ1920" s="16"/>
      <c r="AR1920" s="16"/>
      <c r="AS1920" s="16"/>
      <c r="AT1920" s="16"/>
      <c r="AU1920" s="16"/>
      <c r="AV1920" s="16"/>
      <c r="AW1920" s="16"/>
      <c r="AX1920" s="16"/>
      <c r="AY1920" s="16"/>
      <c r="AZ1920" s="28"/>
      <c r="BA1920" s="28"/>
      <c r="BB1920" s="28"/>
      <c r="BC1920" s="28"/>
      <c r="BD1920" s="28"/>
      <c r="BE1920" s="28"/>
      <c r="BF1920" s="28"/>
      <c r="BG1920" s="28"/>
      <c r="BH1920" s="28"/>
      <c r="BI1920" s="28"/>
      <c r="BJ1920" s="28"/>
      <c r="BK1920" s="28"/>
      <c r="BL1920" s="28"/>
      <c r="BM1920" s="28"/>
    </row>
    <row r="1921" spans="5:65" ht="15">
      <c r="E1921" s="16"/>
      <c r="F1921" s="16"/>
      <c r="G1921" s="16"/>
      <c r="H1921" s="16"/>
      <c r="I1921" s="16"/>
      <c r="J1921" s="16"/>
      <c r="K1921" s="16"/>
      <c r="L1921" s="16"/>
      <c r="M1921" s="16"/>
      <c r="N1921" s="16"/>
      <c r="O1921" s="16"/>
      <c r="P1921" s="16"/>
      <c r="Q1921" s="16"/>
      <c r="R1921" s="16"/>
      <c r="S1921" s="16"/>
      <c r="T1921" s="16"/>
      <c r="U1921" s="16"/>
      <c r="V1921" s="16"/>
      <c r="W1921" s="16"/>
      <c r="X1921" s="16"/>
      <c r="Y1921" s="16"/>
      <c r="Z1921" s="16"/>
      <c r="AA1921" s="16"/>
      <c r="AB1921" s="16"/>
      <c r="AC1921" s="16"/>
      <c r="AD1921" s="16"/>
      <c r="AE1921" s="16"/>
      <c r="AF1921" s="16"/>
      <c r="AG1921" s="16"/>
      <c r="AH1921" s="16"/>
      <c r="AI1921" s="16"/>
      <c r="AJ1921" s="16"/>
      <c r="AK1921" s="16"/>
      <c r="AL1921" s="16"/>
      <c r="AM1921" s="16"/>
      <c r="AN1921" s="16"/>
      <c r="AO1921" s="16"/>
      <c r="AP1921" s="16"/>
      <c r="AQ1921" s="16"/>
      <c r="AR1921" s="16"/>
      <c r="AS1921" s="16"/>
      <c r="AT1921" s="16"/>
      <c r="AU1921" s="16"/>
      <c r="AV1921" s="16"/>
      <c r="AW1921" s="16"/>
      <c r="AX1921" s="16"/>
      <c r="AY1921" s="16"/>
      <c r="AZ1921" s="28"/>
      <c r="BA1921" s="28"/>
      <c r="BB1921" s="28"/>
      <c r="BC1921" s="28"/>
      <c r="BD1921" s="28"/>
      <c r="BE1921" s="28"/>
      <c r="BF1921" s="28"/>
      <c r="BG1921" s="28"/>
      <c r="BH1921" s="28"/>
      <c r="BI1921" s="28"/>
      <c r="BJ1921" s="28"/>
      <c r="BK1921" s="28"/>
      <c r="BL1921" s="28"/>
      <c r="BM1921" s="28"/>
    </row>
    <row r="1922" spans="5:65" ht="15">
      <c r="E1922" s="16"/>
      <c r="F1922" s="16"/>
      <c r="G1922" s="16"/>
      <c r="H1922" s="16"/>
      <c r="I1922" s="16"/>
      <c r="J1922" s="16"/>
      <c r="K1922" s="16"/>
      <c r="L1922" s="16"/>
      <c r="M1922" s="16"/>
      <c r="N1922" s="16"/>
      <c r="O1922" s="16"/>
      <c r="P1922" s="16"/>
      <c r="Q1922" s="16"/>
      <c r="R1922" s="16"/>
      <c r="S1922" s="16"/>
      <c r="T1922" s="16"/>
      <c r="U1922" s="16"/>
      <c r="V1922" s="16"/>
      <c r="W1922" s="16"/>
      <c r="X1922" s="16"/>
      <c r="Y1922" s="16"/>
      <c r="Z1922" s="16"/>
      <c r="AA1922" s="16"/>
      <c r="AB1922" s="16"/>
      <c r="AC1922" s="16"/>
      <c r="AD1922" s="16"/>
      <c r="AE1922" s="16"/>
      <c r="AF1922" s="16"/>
      <c r="AG1922" s="16"/>
      <c r="AH1922" s="16"/>
      <c r="AI1922" s="16"/>
      <c r="AJ1922" s="16"/>
      <c r="AK1922" s="16"/>
      <c r="AL1922" s="16"/>
      <c r="AM1922" s="16"/>
      <c r="AN1922" s="16"/>
      <c r="AO1922" s="16"/>
      <c r="AP1922" s="16"/>
      <c r="AQ1922" s="16"/>
      <c r="AR1922" s="16"/>
      <c r="AS1922" s="16"/>
      <c r="AT1922" s="16"/>
      <c r="AU1922" s="16"/>
      <c r="AV1922" s="16"/>
      <c r="AW1922" s="16"/>
      <c r="AX1922" s="16"/>
      <c r="AY1922" s="16"/>
      <c r="AZ1922" s="28"/>
      <c r="BA1922" s="28"/>
      <c r="BB1922" s="28"/>
      <c r="BC1922" s="28"/>
      <c r="BD1922" s="28"/>
      <c r="BE1922" s="28"/>
      <c r="BF1922" s="28"/>
      <c r="BG1922" s="28"/>
      <c r="BH1922" s="28"/>
      <c r="BI1922" s="28"/>
      <c r="BJ1922" s="28"/>
      <c r="BK1922" s="28"/>
      <c r="BL1922" s="28"/>
      <c r="BM1922" s="28"/>
    </row>
    <row r="1923" spans="5:65" ht="15">
      <c r="E1923" s="16"/>
      <c r="F1923" s="16"/>
      <c r="G1923" s="16"/>
      <c r="H1923" s="16"/>
      <c r="I1923" s="16"/>
      <c r="J1923" s="16"/>
      <c r="K1923" s="16"/>
      <c r="L1923" s="16"/>
      <c r="M1923" s="16"/>
      <c r="N1923" s="16"/>
      <c r="O1923" s="16"/>
      <c r="P1923" s="16"/>
      <c r="Q1923" s="16"/>
      <c r="R1923" s="16"/>
      <c r="S1923" s="16"/>
      <c r="T1923" s="16"/>
      <c r="U1923" s="16"/>
      <c r="V1923" s="16"/>
      <c r="W1923" s="16"/>
      <c r="X1923" s="16"/>
      <c r="Y1923" s="16"/>
      <c r="Z1923" s="16"/>
      <c r="AA1923" s="16"/>
      <c r="AB1923" s="16"/>
      <c r="AC1923" s="16"/>
      <c r="AD1923" s="16"/>
      <c r="AE1923" s="16"/>
      <c r="AF1923" s="16"/>
      <c r="AG1923" s="16"/>
      <c r="AH1923" s="16"/>
      <c r="AI1923" s="16"/>
      <c r="AJ1923" s="16"/>
      <c r="AK1923" s="16"/>
      <c r="AL1923" s="16"/>
      <c r="AM1923" s="16"/>
      <c r="AN1923" s="16"/>
      <c r="AO1923" s="16"/>
      <c r="AP1923" s="16"/>
      <c r="AQ1923" s="16"/>
      <c r="AR1923" s="16"/>
      <c r="AS1923" s="16"/>
      <c r="AT1923" s="16"/>
      <c r="AU1923" s="16"/>
      <c r="AV1923" s="16"/>
      <c r="AW1923" s="16"/>
      <c r="AX1923" s="16"/>
      <c r="AY1923" s="16"/>
      <c r="AZ1923" s="28"/>
      <c r="BA1923" s="28"/>
      <c r="BB1923" s="28"/>
      <c r="BC1923" s="28"/>
      <c r="BD1923" s="28"/>
      <c r="BE1923" s="28"/>
      <c r="BF1923" s="28"/>
      <c r="BG1923" s="28"/>
      <c r="BH1923" s="28"/>
      <c r="BI1923" s="28"/>
      <c r="BJ1923" s="28"/>
      <c r="BK1923" s="28"/>
      <c r="BL1923" s="28"/>
      <c r="BM1923" s="28"/>
    </row>
    <row r="1924" spans="5:65" ht="15">
      <c r="E1924" s="16"/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16"/>
      <c r="Q1924" s="16"/>
      <c r="R1924" s="16"/>
      <c r="S1924" s="16"/>
      <c r="T1924" s="16"/>
      <c r="U1924" s="16"/>
      <c r="V1924" s="16"/>
      <c r="W1924" s="16"/>
      <c r="X1924" s="16"/>
      <c r="Y1924" s="16"/>
      <c r="Z1924" s="16"/>
      <c r="AA1924" s="16"/>
      <c r="AB1924" s="16"/>
      <c r="AC1924" s="16"/>
      <c r="AD1924" s="16"/>
      <c r="AE1924" s="16"/>
      <c r="AF1924" s="16"/>
      <c r="AG1924" s="16"/>
      <c r="AH1924" s="16"/>
      <c r="AI1924" s="16"/>
      <c r="AJ1924" s="16"/>
      <c r="AK1924" s="16"/>
      <c r="AL1924" s="16"/>
      <c r="AM1924" s="16"/>
      <c r="AN1924" s="16"/>
      <c r="AO1924" s="16"/>
      <c r="AP1924" s="16"/>
      <c r="AQ1924" s="16"/>
      <c r="AR1924" s="16"/>
      <c r="AS1924" s="16"/>
      <c r="AT1924" s="16"/>
      <c r="AU1924" s="16"/>
      <c r="AV1924" s="16"/>
      <c r="AW1924" s="16"/>
      <c r="AX1924" s="16"/>
      <c r="AY1924" s="16"/>
      <c r="AZ1924" s="28"/>
      <c r="BA1924" s="28"/>
      <c r="BB1924" s="28"/>
      <c r="BC1924" s="28"/>
      <c r="BD1924" s="28"/>
      <c r="BE1924" s="28"/>
      <c r="BF1924" s="28"/>
      <c r="BG1924" s="28"/>
      <c r="BH1924" s="28"/>
      <c r="BI1924" s="28"/>
      <c r="BJ1924" s="28"/>
      <c r="BK1924" s="28"/>
      <c r="BL1924" s="28"/>
      <c r="BM1924" s="28"/>
    </row>
    <row r="1925" spans="5:65" ht="15">
      <c r="E1925" s="16"/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16"/>
      <c r="R1925" s="16"/>
      <c r="S1925" s="16"/>
      <c r="T1925" s="16"/>
      <c r="U1925" s="16"/>
      <c r="V1925" s="16"/>
      <c r="W1925" s="16"/>
      <c r="X1925" s="16"/>
      <c r="Y1925" s="16"/>
      <c r="Z1925" s="16"/>
      <c r="AA1925" s="16"/>
      <c r="AB1925" s="16"/>
      <c r="AC1925" s="16"/>
      <c r="AD1925" s="16"/>
      <c r="AE1925" s="16"/>
      <c r="AF1925" s="16"/>
      <c r="AG1925" s="16"/>
      <c r="AH1925" s="16"/>
      <c r="AI1925" s="16"/>
      <c r="AJ1925" s="16"/>
      <c r="AK1925" s="16"/>
      <c r="AL1925" s="16"/>
      <c r="AM1925" s="16"/>
      <c r="AN1925" s="16"/>
      <c r="AO1925" s="16"/>
      <c r="AP1925" s="16"/>
      <c r="AQ1925" s="16"/>
      <c r="AR1925" s="16"/>
      <c r="AS1925" s="16"/>
      <c r="AT1925" s="16"/>
      <c r="AU1925" s="16"/>
      <c r="AV1925" s="16"/>
      <c r="AW1925" s="16"/>
      <c r="AX1925" s="16"/>
      <c r="AY1925" s="16"/>
      <c r="AZ1925" s="28"/>
      <c r="BA1925" s="28"/>
      <c r="BB1925" s="28"/>
      <c r="BC1925" s="28"/>
      <c r="BD1925" s="28"/>
      <c r="BE1925" s="28"/>
      <c r="BF1925" s="28"/>
      <c r="BG1925" s="28"/>
      <c r="BH1925" s="28"/>
      <c r="BI1925" s="28"/>
      <c r="BJ1925" s="28"/>
      <c r="BK1925" s="28"/>
      <c r="BL1925" s="28"/>
      <c r="BM1925" s="28"/>
    </row>
    <row r="1926" spans="5:65" ht="15">
      <c r="E1926" s="16"/>
      <c r="F1926" s="16"/>
      <c r="G1926" s="16"/>
      <c r="H1926" s="16"/>
      <c r="I1926" s="16"/>
      <c r="J1926" s="16"/>
      <c r="K1926" s="16"/>
      <c r="L1926" s="16"/>
      <c r="M1926" s="16"/>
      <c r="N1926" s="16"/>
      <c r="O1926" s="16"/>
      <c r="P1926" s="16"/>
      <c r="Q1926" s="16"/>
      <c r="R1926" s="16"/>
      <c r="S1926" s="16"/>
      <c r="T1926" s="16"/>
      <c r="U1926" s="16"/>
      <c r="V1926" s="16"/>
      <c r="W1926" s="16"/>
      <c r="X1926" s="16"/>
      <c r="Y1926" s="16"/>
      <c r="Z1926" s="16"/>
      <c r="AA1926" s="16"/>
      <c r="AB1926" s="16"/>
      <c r="AC1926" s="16"/>
      <c r="AD1926" s="16"/>
      <c r="AE1926" s="16"/>
      <c r="AF1926" s="16"/>
      <c r="AG1926" s="16"/>
      <c r="AH1926" s="16"/>
      <c r="AI1926" s="16"/>
      <c r="AJ1926" s="16"/>
      <c r="AK1926" s="16"/>
      <c r="AL1926" s="16"/>
      <c r="AM1926" s="16"/>
      <c r="AN1926" s="16"/>
      <c r="AO1926" s="16"/>
      <c r="AP1926" s="16"/>
      <c r="AQ1926" s="16"/>
      <c r="AR1926" s="16"/>
      <c r="AS1926" s="16"/>
      <c r="AT1926" s="16"/>
      <c r="AU1926" s="16"/>
      <c r="AV1926" s="16"/>
      <c r="AW1926" s="16"/>
      <c r="AX1926" s="16"/>
      <c r="AY1926" s="16"/>
      <c r="AZ1926" s="28"/>
      <c r="BA1926" s="28"/>
      <c r="BB1926" s="28"/>
      <c r="BC1926" s="28"/>
      <c r="BD1926" s="28"/>
      <c r="BE1926" s="28"/>
      <c r="BF1926" s="28"/>
      <c r="BG1926" s="28"/>
      <c r="BH1926" s="28"/>
      <c r="BI1926" s="28"/>
      <c r="BJ1926" s="28"/>
      <c r="BK1926" s="28"/>
      <c r="BL1926" s="28"/>
      <c r="BM1926" s="28"/>
    </row>
    <row r="1927" spans="5:65" ht="15">
      <c r="E1927" s="16"/>
      <c r="F1927" s="16"/>
      <c r="G1927" s="16"/>
      <c r="H1927" s="16"/>
      <c r="I1927" s="16"/>
      <c r="J1927" s="16"/>
      <c r="K1927" s="16"/>
      <c r="L1927" s="16"/>
      <c r="M1927" s="16"/>
      <c r="N1927" s="16"/>
      <c r="O1927" s="16"/>
      <c r="P1927" s="16"/>
      <c r="Q1927" s="16"/>
      <c r="R1927" s="16"/>
      <c r="S1927" s="16"/>
      <c r="T1927" s="16"/>
      <c r="U1927" s="16"/>
      <c r="V1927" s="16"/>
      <c r="W1927" s="16"/>
      <c r="X1927" s="16"/>
      <c r="Y1927" s="16"/>
      <c r="Z1927" s="16"/>
      <c r="AA1927" s="16"/>
      <c r="AB1927" s="16"/>
      <c r="AC1927" s="16"/>
      <c r="AD1927" s="16"/>
      <c r="AE1927" s="16"/>
      <c r="AF1927" s="16"/>
      <c r="AG1927" s="16"/>
      <c r="AH1927" s="16"/>
      <c r="AI1927" s="16"/>
      <c r="AJ1927" s="16"/>
      <c r="AK1927" s="16"/>
      <c r="AL1927" s="16"/>
      <c r="AM1927" s="16"/>
      <c r="AN1927" s="16"/>
      <c r="AO1927" s="16"/>
      <c r="AP1927" s="16"/>
      <c r="AQ1927" s="16"/>
      <c r="AR1927" s="16"/>
      <c r="AS1927" s="16"/>
      <c r="AT1927" s="16"/>
      <c r="AU1927" s="16"/>
      <c r="AV1927" s="16"/>
      <c r="AW1927" s="16"/>
      <c r="AX1927" s="16"/>
      <c r="AY1927" s="16"/>
      <c r="AZ1927" s="28"/>
      <c r="BA1927" s="28"/>
      <c r="BB1927" s="28"/>
      <c r="BC1927" s="28"/>
      <c r="BD1927" s="28"/>
      <c r="BE1927" s="28"/>
      <c r="BF1927" s="28"/>
      <c r="BG1927" s="28"/>
      <c r="BH1927" s="28"/>
      <c r="BI1927" s="28"/>
      <c r="BJ1927" s="28"/>
      <c r="BK1927" s="28"/>
      <c r="BL1927" s="28"/>
      <c r="BM1927" s="28"/>
    </row>
    <row r="1928" spans="5:65" ht="15">
      <c r="E1928" s="16"/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  <c r="P1928" s="16"/>
      <c r="Q1928" s="16"/>
      <c r="R1928" s="16"/>
      <c r="S1928" s="16"/>
      <c r="T1928" s="16"/>
      <c r="U1928" s="16"/>
      <c r="V1928" s="16"/>
      <c r="W1928" s="16"/>
      <c r="X1928" s="16"/>
      <c r="Y1928" s="16"/>
      <c r="Z1928" s="16"/>
      <c r="AA1928" s="16"/>
      <c r="AB1928" s="16"/>
      <c r="AC1928" s="16"/>
      <c r="AD1928" s="16"/>
      <c r="AE1928" s="16"/>
      <c r="AF1928" s="16"/>
      <c r="AG1928" s="16"/>
      <c r="AH1928" s="16"/>
      <c r="AI1928" s="16"/>
      <c r="AJ1928" s="16"/>
      <c r="AK1928" s="16"/>
      <c r="AL1928" s="16"/>
      <c r="AM1928" s="16"/>
      <c r="AN1928" s="16"/>
      <c r="AO1928" s="16"/>
      <c r="AP1928" s="16"/>
      <c r="AQ1928" s="16"/>
      <c r="AR1928" s="16"/>
      <c r="AS1928" s="16"/>
      <c r="AT1928" s="16"/>
      <c r="AU1928" s="16"/>
      <c r="AV1928" s="16"/>
      <c r="AW1928" s="16"/>
      <c r="AX1928" s="16"/>
      <c r="AY1928" s="16"/>
      <c r="AZ1928" s="28"/>
      <c r="BA1928" s="28"/>
      <c r="BB1928" s="28"/>
      <c r="BC1928" s="28"/>
      <c r="BD1928" s="28"/>
      <c r="BE1928" s="28"/>
      <c r="BF1928" s="28"/>
      <c r="BG1928" s="28"/>
      <c r="BH1928" s="28"/>
      <c r="BI1928" s="28"/>
      <c r="BJ1928" s="28"/>
      <c r="BK1928" s="28"/>
      <c r="BL1928" s="28"/>
      <c r="BM1928" s="28"/>
    </row>
    <row r="1929" spans="5:65" ht="15">
      <c r="E1929" s="16"/>
      <c r="F1929" s="16"/>
      <c r="G1929" s="16"/>
      <c r="H1929" s="16"/>
      <c r="I1929" s="16"/>
      <c r="J1929" s="16"/>
      <c r="K1929" s="16"/>
      <c r="L1929" s="16"/>
      <c r="M1929" s="16"/>
      <c r="N1929" s="16"/>
      <c r="O1929" s="16"/>
      <c r="P1929" s="16"/>
      <c r="Q1929" s="16"/>
      <c r="R1929" s="16"/>
      <c r="S1929" s="16"/>
      <c r="T1929" s="16"/>
      <c r="U1929" s="16"/>
      <c r="V1929" s="16"/>
      <c r="W1929" s="16"/>
      <c r="X1929" s="16"/>
      <c r="Y1929" s="16"/>
      <c r="Z1929" s="16"/>
      <c r="AA1929" s="16"/>
      <c r="AB1929" s="16"/>
      <c r="AC1929" s="16"/>
      <c r="AD1929" s="16"/>
      <c r="AE1929" s="16"/>
      <c r="AF1929" s="16"/>
      <c r="AG1929" s="16"/>
      <c r="AH1929" s="16"/>
      <c r="AI1929" s="16"/>
      <c r="AJ1929" s="16"/>
      <c r="AK1929" s="16"/>
      <c r="AL1929" s="16"/>
      <c r="AM1929" s="16"/>
      <c r="AN1929" s="16"/>
      <c r="AO1929" s="16"/>
      <c r="AP1929" s="16"/>
      <c r="AQ1929" s="16"/>
      <c r="AR1929" s="16"/>
      <c r="AS1929" s="16"/>
      <c r="AT1929" s="16"/>
      <c r="AU1929" s="16"/>
      <c r="AV1929" s="16"/>
      <c r="AW1929" s="16"/>
      <c r="AX1929" s="16"/>
      <c r="AY1929" s="16"/>
      <c r="AZ1929" s="28"/>
      <c r="BA1929" s="28"/>
      <c r="BB1929" s="28"/>
      <c r="BC1929" s="28"/>
      <c r="BD1929" s="28"/>
      <c r="BE1929" s="28"/>
      <c r="BF1929" s="28"/>
      <c r="BG1929" s="28"/>
      <c r="BH1929" s="28"/>
      <c r="BI1929" s="28"/>
      <c r="BJ1929" s="28"/>
      <c r="BK1929" s="28"/>
      <c r="BL1929" s="28"/>
      <c r="BM1929" s="28"/>
    </row>
    <row r="1930" spans="5:65" ht="15">
      <c r="E1930" s="16"/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  <c r="P1930" s="16"/>
      <c r="Q1930" s="16"/>
      <c r="R1930" s="16"/>
      <c r="S1930" s="16"/>
      <c r="T1930" s="16"/>
      <c r="U1930" s="16"/>
      <c r="V1930" s="16"/>
      <c r="W1930" s="16"/>
      <c r="X1930" s="16"/>
      <c r="Y1930" s="16"/>
      <c r="Z1930" s="16"/>
      <c r="AA1930" s="16"/>
      <c r="AB1930" s="16"/>
      <c r="AC1930" s="16"/>
      <c r="AD1930" s="16"/>
      <c r="AE1930" s="16"/>
      <c r="AF1930" s="16"/>
      <c r="AG1930" s="16"/>
      <c r="AH1930" s="16"/>
      <c r="AI1930" s="16"/>
      <c r="AJ1930" s="16"/>
      <c r="AK1930" s="16"/>
      <c r="AL1930" s="16"/>
      <c r="AM1930" s="16"/>
      <c r="AN1930" s="16"/>
      <c r="AO1930" s="16"/>
      <c r="AP1930" s="16"/>
      <c r="AQ1930" s="16"/>
      <c r="AR1930" s="16"/>
      <c r="AS1930" s="16"/>
      <c r="AT1930" s="16"/>
      <c r="AU1930" s="16"/>
      <c r="AV1930" s="16"/>
      <c r="AW1930" s="16"/>
      <c r="AX1930" s="16"/>
      <c r="AY1930" s="16"/>
      <c r="AZ1930" s="28"/>
      <c r="BA1930" s="28"/>
      <c r="BB1930" s="28"/>
      <c r="BC1930" s="28"/>
      <c r="BD1930" s="28"/>
      <c r="BE1930" s="28"/>
      <c r="BF1930" s="28"/>
      <c r="BG1930" s="28"/>
      <c r="BH1930" s="28"/>
      <c r="BI1930" s="28"/>
      <c r="BJ1930" s="28"/>
      <c r="BK1930" s="28"/>
      <c r="BL1930" s="28"/>
      <c r="BM1930" s="28"/>
    </row>
    <row r="1931" spans="5:65" ht="15">
      <c r="E1931" s="16"/>
      <c r="F1931" s="16"/>
      <c r="G1931" s="16"/>
      <c r="H1931" s="16"/>
      <c r="I1931" s="16"/>
      <c r="J1931" s="16"/>
      <c r="K1931" s="16"/>
      <c r="L1931" s="16"/>
      <c r="M1931" s="16"/>
      <c r="N1931" s="16"/>
      <c r="O1931" s="16"/>
      <c r="P1931" s="16"/>
      <c r="Q1931" s="16"/>
      <c r="R1931" s="16"/>
      <c r="S1931" s="16"/>
      <c r="T1931" s="16"/>
      <c r="U1931" s="16"/>
      <c r="V1931" s="16"/>
      <c r="W1931" s="16"/>
      <c r="X1931" s="16"/>
      <c r="Y1931" s="16"/>
      <c r="Z1931" s="16"/>
      <c r="AA1931" s="16"/>
      <c r="AB1931" s="16"/>
      <c r="AC1931" s="16"/>
      <c r="AD1931" s="16"/>
      <c r="AE1931" s="16"/>
      <c r="AF1931" s="16"/>
      <c r="AG1931" s="16"/>
      <c r="AH1931" s="16"/>
      <c r="AI1931" s="16"/>
      <c r="AJ1931" s="16"/>
      <c r="AK1931" s="16"/>
      <c r="AL1931" s="16"/>
      <c r="AM1931" s="16"/>
      <c r="AN1931" s="16"/>
      <c r="AO1931" s="16"/>
      <c r="AP1931" s="16"/>
      <c r="AQ1931" s="16"/>
      <c r="AR1931" s="16"/>
      <c r="AS1931" s="16"/>
      <c r="AT1931" s="16"/>
      <c r="AU1931" s="16"/>
      <c r="AV1931" s="16"/>
      <c r="AW1931" s="16"/>
      <c r="AX1931" s="16"/>
      <c r="AY1931" s="16"/>
      <c r="AZ1931" s="28"/>
      <c r="BA1931" s="28"/>
      <c r="BB1931" s="28"/>
      <c r="BC1931" s="28"/>
      <c r="BD1931" s="28"/>
      <c r="BE1931" s="28"/>
      <c r="BF1931" s="28"/>
      <c r="BG1931" s="28"/>
      <c r="BH1931" s="28"/>
      <c r="BI1931" s="28"/>
      <c r="BJ1931" s="28"/>
      <c r="BK1931" s="28"/>
      <c r="BL1931" s="28"/>
      <c r="BM1931" s="28"/>
    </row>
    <row r="1932" spans="5:65" ht="15">
      <c r="E1932" s="16"/>
      <c r="F1932" s="16"/>
      <c r="G1932" s="16"/>
      <c r="H1932" s="16"/>
      <c r="I1932" s="16"/>
      <c r="J1932" s="16"/>
      <c r="K1932" s="16"/>
      <c r="L1932" s="16"/>
      <c r="M1932" s="16"/>
      <c r="N1932" s="16"/>
      <c r="O1932" s="16"/>
      <c r="P1932" s="16"/>
      <c r="Q1932" s="16"/>
      <c r="R1932" s="16"/>
      <c r="S1932" s="16"/>
      <c r="T1932" s="16"/>
      <c r="U1932" s="16"/>
      <c r="V1932" s="16"/>
      <c r="W1932" s="16"/>
      <c r="X1932" s="16"/>
      <c r="Y1932" s="16"/>
      <c r="Z1932" s="16"/>
      <c r="AA1932" s="16"/>
      <c r="AB1932" s="16"/>
      <c r="AC1932" s="16"/>
      <c r="AD1932" s="16"/>
      <c r="AE1932" s="16"/>
      <c r="AF1932" s="16"/>
      <c r="AG1932" s="16"/>
      <c r="AH1932" s="16"/>
      <c r="AI1932" s="16"/>
      <c r="AJ1932" s="16"/>
      <c r="AK1932" s="16"/>
      <c r="AL1932" s="16"/>
      <c r="AM1932" s="16"/>
      <c r="AN1932" s="16"/>
      <c r="AO1932" s="16"/>
      <c r="AP1932" s="16"/>
      <c r="AQ1932" s="16"/>
      <c r="AR1932" s="16"/>
      <c r="AS1932" s="16"/>
      <c r="AT1932" s="16"/>
      <c r="AU1932" s="16"/>
      <c r="AV1932" s="16"/>
      <c r="AW1932" s="16"/>
      <c r="AX1932" s="16"/>
      <c r="AY1932" s="16"/>
      <c r="AZ1932" s="28"/>
      <c r="BA1932" s="28"/>
      <c r="BB1932" s="28"/>
      <c r="BC1932" s="28"/>
      <c r="BD1932" s="28"/>
      <c r="BE1932" s="28"/>
      <c r="BF1932" s="28"/>
      <c r="BG1932" s="28"/>
      <c r="BH1932" s="28"/>
      <c r="BI1932" s="28"/>
      <c r="BJ1932" s="28"/>
      <c r="BK1932" s="28"/>
      <c r="BL1932" s="28"/>
      <c r="BM1932" s="28"/>
    </row>
    <row r="1933" spans="5:65" ht="15">
      <c r="E1933" s="16"/>
      <c r="F1933" s="16"/>
      <c r="G1933" s="16"/>
      <c r="H1933" s="16"/>
      <c r="I1933" s="16"/>
      <c r="J1933" s="16"/>
      <c r="K1933" s="16"/>
      <c r="L1933" s="16"/>
      <c r="M1933" s="16"/>
      <c r="N1933" s="16"/>
      <c r="O1933" s="16"/>
      <c r="P1933" s="16"/>
      <c r="Q1933" s="16"/>
      <c r="R1933" s="16"/>
      <c r="S1933" s="16"/>
      <c r="T1933" s="16"/>
      <c r="U1933" s="16"/>
      <c r="V1933" s="16"/>
      <c r="W1933" s="16"/>
      <c r="X1933" s="16"/>
      <c r="Y1933" s="16"/>
      <c r="Z1933" s="16"/>
      <c r="AA1933" s="16"/>
      <c r="AB1933" s="16"/>
      <c r="AC1933" s="16"/>
      <c r="AD1933" s="16"/>
      <c r="AE1933" s="16"/>
      <c r="AF1933" s="16"/>
      <c r="AG1933" s="16"/>
      <c r="AH1933" s="16"/>
      <c r="AI1933" s="16"/>
      <c r="AJ1933" s="16"/>
      <c r="AK1933" s="16"/>
      <c r="AL1933" s="16"/>
      <c r="AM1933" s="16"/>
      <c r="AN1933" s="16"/>
      <c r="AO1933" s="16"/>
      <c r="AP1933" s="16"/>
      <c r="AQ1933" s="16"/>
      <c r="AR1933" s="16"/>
      <c r="AS1933" s="16"/>
      <c r="AT1933" s="16"/>
      <c r="AU1933" s="16"/>
      <c r="AV1933" s="16"/>
      <c r="AW1933" s="16"/>
      <c r="AX1933" s="16"/>
      <c r="AY1933" s="16"/>
      <c r="AZ1933" s="28"/>
      <c r="BA1933" s="28"/>
      <c r="BB1933" s="28"/>
      <c r="BC1933" s="28"/>
      <c r="BD1933" s="28"/>
      <c r="BE1933" s="28"/>
      <c r="BF1933" s="28"/>
      <c r="BG1933" s="28"/>
      <c r="BH1933" s="28"/>
      <c r="BI1933" s="28"/>
      <c r="BJ1933" s="28"/>
      <c r="BK1933" s="28"/>
      <c r="BL1933" s="28"/>
      <c r="BM1933" s="28"/>
    </row>
    <row r="1934" spans="5:65" ht="15">
      <c r="E1934" s="16"/>
      <c r="F1934" s="16"/>
      <c r="G1934" s="16"/>
      <c r="H1934" s="16"/>
      <c r="I1934" s="16"/>
      <c r="J1934" s="16"/>
      <c r="K1934" s="16"/>
      <c r="L1934" s="16"/>
      <c r="M1934" s="16"/>
      <c r="N1934" s="16"/>
      <c r="O1934" s="16"/>
      <c r="P1934" s="16"/>
      <c r="Q1934" s="16"/>
      <c r="R1934" s="16"/>
      <c r="S1934" s="16"/>
      <c r="T1934" s="16"/>
      <c r="U1934" s="16"/>
      <c r="V1934" s="16"/>
      <c r="W1934" s="16"/>
      <c r="X1934" s="16"/>
      <c r="Y1934" s="16"/>
      <c r="Z1934" s="16"/>
      <c r="AA1934" s="16"/>
      <c r="AB1934" s="16"/>
      <c r="AC1934" s="16"/>
      <c r="AD1934" s="16"/>
      <c r="AE1934" s="16"/>
      <c r="AF1934" s="16"/>
      <c r="AG1934" s="16"/>
      <c r="AH1934" s="16"/>
      <c r="AI1934" s="16"/>
      <c r="AJ1934" s="16"/>
      <c r="AK1934" s="16"/>
      <c r="AL1934" s="16"/>
      <c r="AM1934" s="16"/>
      <c r="AN1934" s="16"/>
      <c r="AO1934" s="16"/>
      <c r="AP1934" s="16"/>
      <c r="AQ1934" s="16"/>
      <c r="AR1934" s="16"/>
      <c r="AS1934" s="16"/>
      <c r="AT1934" s="16"/>
      <c r="AU1934" s="16"/>
      <c r="AV1934" s="16"/>
      <c r="AW1934" s="16"/>
      <c r="AX1934" s="16"/>
      <c r="AY1934" s="16"/>
      <c r="AZ1934" s="28"/>
      <c r="BA1934" s="28"/>
      <c r="BB1934" s="28"/>
      <c r="BC1934" s="28"/>
      <c r="BD1934" s="28"/>
      <c r="BE1934" s="28"/>
      <c r="BF1934" s="28"/>
      <c r="BG1934" s="28"/>
      <c r="BH1934" s="28"/>
      <c r="BI1934" s="28"/>
      <c r="BJ1934" s="28"/>
      <c r="BK1934" s="28"/>
      <c r="BL1934" s="28"/>
      <c r="BM1934" s="28"/>
    </row>
    <row r="1935" spans="5:65" ht="15">
      <c r="E1935" s="16"/>
      <c r="F1935" s="16"/>
      <c r="G1935" s="16"/>
      <c r="H1935" s="16"/>
      <c r="I1935" s="16"/>
      <c r="J1935" s="16"/>
      <c r="K1935" s="16"/>
      <c r="L1935" s="16"/>
      <c r="M1935" s="16"/>
      <c r="N1935" s="16"/>
      <c r="O1935" s="16"/>
      <c r="P1935" s="16"/>
      <c r="Q1935" s="16"/>
      <c r="R1935" s="16"/>
      <c r="S1935" s="16"/>
      <c r="T1935" s="16"/>
      <c r="U1935" s="16"/>
      <c r="V1935" s="16"/>
      <c r="W1935" s="16"/>
      <c r="X1935" s="16"/>
      <c r="Y1935" s="16"/>
      <c r="Z1935" s="16"/>
      <c r="AA1935" s="16"/>
      <c r="AB1935" s="16"/>
      <c r="AC1935" s="16"/>
      <c r="AD1935" s="16"/>
      <c r="AE1935" s="16"/>
      <c r="AF1935" s="16"/>
      <c r="AG1935" s="16"/>
      <c r="AH1935" s="16"/>
      <c r="AI1935" s="16"/>
      <c r="AJ1935" s="16"/>
      <c r="AK1935" s="16"/>
      <c r="AL1935" s="16"/>
      <c r="AM1935" s="16"/>
      <c r="AN1935" s="16"/>
      <c r="AO1935" s="16"/>
      <c r="AP1935" s="16"/>
      <c r="AQ1935" s="16"/>
      <c r="AR1935" s="16"/>
      <c r="AS1935" s="16"/>
      <c r="AT1935" s="16"/>
      <c r="AU1935" s="16"/>
      <c r="AV1935" s="16"/>
      <c r="AW1935" s="16"/>
      <c r="AX1935" s="16"/>
      <c r="AY1935" s="16"/>
      <c r="AZ1935" s="28"/>
      <c r="BA1935" s="28"/>
      <c r="BB1935" s="28"/>
      <c r="BC1935" s="28"/>
      <c r="BD1935" s="28"/>
      <c r="BE1935" s="28"/>
      <c r="BF1935" s="28"/>
      <c r="BG1935" s="28"/>
      <c r="BH1935" s="28"/>
      <c r="BI1935" s="28"/>
      <c r="BJ1935" s="28"/>
      <c r="BK1935" s="28"/>
      <c r="BL1935" s="28"/>
      <c r="BM1935" s="28"/>
    </row>
    <row r="1936" spans="5:65" ht="15">
      <c r="E1936" s="16"/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  <c r="P1936" s="16"/>
      <c r="Q1936" s="16"/>
      <c r="R1936" s="16"/>
      <c r="S1936" s="16"/>
      <c r="T1936" s="16"/>
      <c r="U1936" s="16"/>
      <c r="V1936" s="16"/>
      <c r="W1936" s="16"/>
      <c r="X1936" s="16"/>
      <c r="Y1936" s="16"/>
      <c r="Z1936" s="16"/>
      <c r="AA1936" s="16"/>
      <c r="AB1936" s="16"/>
      <c r="AC1936" s="16"/>
      <c r="AD1936" s="16"/>
      <c r="AE1936" s="16"/>
      <c r="AF1936" s="16"/>
      <c r="AG1936" s="16"/>
      <c r="AH1936" s="16"/>
      <c r="AI1936" s="16"/>
      <c r="AJ1936" s="16"/>
      <c r="AK1936" s="16"/>
      <c r="AL1936" s="16"/>
      <c r="AM1936" s="16"/>
      <c r="AN1936" s="16"/>
      <c r="AO1936" s="16"/>
      <c r="AP1936" s="16"/>
      <c r="AQ1936" s="16"/>
      <c r="AR1936" s="16"/>
      <c r="AS1936" s="16"/>
      <c r="AT1936" s="16"/>
      <c r="AU1936" s="16"/>
      <c r="AV1936" s="16"/>
      <c r="AW1936" s="16"/>
      <c r="AX1936" s="16"/>
      <c r="AY1936" s="16"/>
      <c r="AZ1936" s="28"/>
      <c r="BA1936" s="28"/>
      <c r="BB1936" s="28"/>
      <c r="BC1936" s="28"/>
      <c r="BD1936" s="28"/>
      <c r="BE1936" s="28"/>
      <c r="BF1936" s="28"/>
      <c r="BG1936" s="28"/>
      <c r="BH1936" s="28"/>
      <c r="BI1936" s="28"/>
      <c r="BJ1936" s="28"/>
      <c r="BK1936" s="28"/>
      <c r="BL1936" s="28"/>
      <c r="BM1936" s="28"/>
    </row>
    <row r="1937" spans="5:65" ht="15">
      <c r="E1937" s="28"/>
      <c r="F1937" s="28"/>
      <c r="G1937" s="28"/>
      <c r="H1937" s="28"/>
      <c r="I1937" s="28"/>
      <c r="J1937" s="28"/>
      <c r="K1937" s="28"/>
      <c r="L1937" s="28"/>
      <c r="M1937" s="28"/>
      <c r="N1937" s="28"/>
      <c r="O1937" s="28"/>
      <c r="P1937" s="16"/>
      <c r="Q1937" s="28"/>
      <c r="R1937" s="28"/>
      <c r="S1937" s="28"/>
      <c r="T1937" s="28"/>
      <c r="U1937" s="28"/>
      <c r="V1937" s="28"/>
      <c r="W1937" s="28"/>
      <c r="X1937" s="28"/>
      <c r="Y1937" s="28"/>
      <c r="Z1937" s="28"/>
      <c r="AA1937" s="28"/>
      <c r="AB1937" s="28"/>
      <c r="AC1937" s="28"/>
      <c r="AD1937" s="28"/>
      <c r="AE1937" s="28"/>
      <c r="AF1937" s="28"/>
      <c r="AG1937" s="28"/>
      <c r="AH1937" s="28"/>
      <c r="AI1937" s="28"/>
      <c r="AJ1937" s="28"/>
      <c r="AK1937" s="28"/>
      <c r="AL1937" s="28"/>
      <c r="AM1937" s="28"/>
      <c r="AN1937" s="28"/>
      <c r="AO1937" s="28"/>
      <c r="AP1937" s="28"/>
      <c r="AQ1937" s="28"/>
      <c r="AR1937" s="28"/>
      <c r="AS1937" s="28"/>
      <c r="AT1937" s="28"/>
      <c r="AU1937" s="28"/>
      <c r="AV1937" s="28"/>
      <c r="AW1937" s="28"/>
      <c r="AX1937" s="28"/>
      <c r="AY1937" s="28"/>
      <c r="AZ1937" s="28"/>
      <c r="BA1937" s="28"/>
      <c r="BB1937" s="28"/>
      <c r="BC1937" s="28"/>
      <c r="BD1937" s="28"/>
      <c r="BE1937" s="28"/>
      <c r="BF1937" s="28"/>
      <c r="BG1937" s="28"/>
      <c r="BH1937" s="28"/>
      <c r="BI1937" s="28"/>
      <c r="BJ1937" s="28"/>
      <c r="BK1937" s="28"/>
      <c r="BL1937" s="28"/>
      <c r="BM1937" s="28"/>
    </row>
    <row r="1938" spans="5:65" ht="15">
      <c r="E1938" s="28"/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  <c r="P1938" s="16"/>
      <c r="Q1938" s="28"/>
      <c r="R1938" s="28"/>
      <c r="S1938" s="28"/>
      <c r="T1938" s="28"/>
      <c r="U1938" s="28"/>
      <c r="V1938" s="28"/>
      <c r="W1938" s="28"/>
      <c r="X1938" s="28"/>
      <c r="Y1938" s="28"/>
      <c r="Z1938" s="28"/>
      <c r="AA1938" s="28"/>
      <c r="AB1938" s="28"/>
      <c r="AC1938" s="28"/>
      <c r="AD1938" s="28"/>
      <c r="AE1938" s="28"/>
      <c r="AF1938" s="28"/>
      <c r="AG1938" s="28"/>
      <c r="AH1938" s="28"/>
      <c r="AI1938" s="28"/>
      <c r="AJ1938" s="28"/>
      <c r="AK1938" s="28"/>
      <c r="AL1938" s="28"/>
      <c r="AM1938" s="28"/>
      <c r="AN1938" s="28"/>
      <c r="AO1938" s="28"/>
      <c r="AP1938" s="28"/>
      <c r="AQ1938" s="28"/>
      <c r="AR1938" s="28"/>
      <c r="AS1938" s="28"/>
      <c r="AT1938" s="28"/>
      <c r="AU1938" s="28"/>
      <c r="AV1938" s="28"/>
      <c r="AW1938" s="28"/>
      <c r="AX1938" s="28"/>
      <c r="AY1938" s="28"/>
      <c r="AZ1938" s="28"/>
      <c r="BA1938" s="28"/>
      <c r="BB1938" s="28"/>
      <c r="BC1938" s="28"/>
      <c r="BD1938" s="28"/>
      <c r="BE1938" s="28"/>
      <c r="BF1938" s="28"/>
      <c r="BG1938" s="28"/>
      <c r="BH1938" s="28"/>
      <c r="BI1938" s="28"/>
      <c r="BJ1938" s="28"/>
      <c r="BK1938" s="28"/>
      <c r="BL1938" s="28"/>
      <c r="BM1938" s="28"/>
    </row>
    <row r="1939" spans="5:65" ht="15">
      <c r="E1939" s="28"/>
      <c r="F1939" s="28"/>
      <c r="G1939" s="28"/>
      <c r="H1939" s="28"/>
      <c r="I1939" s="28"/>
      <c r="J1939" s="28"/>
      <c r="K1939" s="28"/>
      <c r="L1939" s="28"/>
      <c r="M1939" s="28"/>
      <c r="N1939" s="28"/>
      <c r="O1939" s="28"/>
      <c r="P1939" s="16"/>
      <c r="Q1939" s="28"/>
      <c r="R1939" s="28"/>
      <c r="S1939" s="28"/>
      <c r="T1939" s="28"/>
      <c r="U1939" s="28"/>
      <c r="V1939" s="28"/>
      <c r="W1939" s="28"/>
      <c r="X1939" s="28"/>
      <c r="Y1939" s="28"/>
      <c r="Z1939" s="28"/>
      <c r="AA1939" s="28"/>
      <c r="AB1939" s="28"/>
      <c r="AC1939" s="28"/>
      <c r="AD1939" s="28"/>
      <c r="AE1939" s="28"/>
      <c r="AF1939" s="28"/>
      <c r="AG1939" s="28"/>
      <c r="AH1939" s="28"/>
      <c r="AI1939" s="28"/>
      <c r="AJ1939" s="28"/>
      <c r="AK1939" s="28"/>
      <c r="AL1939" s="28"/>
      <c r="AM1939" s="28"/>
      <c r="AN1939" s="28"/>
      <c r="AO1939" s="28"/>
      <c r="AP1939" s="28"/>
      <c r="AQ1939" s="28"/>
      <c r="AR1939" s="28"/>
      <c r="AS1939" s="28"/>
      <c r="AT1939" s="28"/>
      <c r="AU1939" s="28"/>
      <c r="AV1939" s="28"/>
      <c r="AW1939" s="28"/>
      <c r="AX1939" s="28"/>
      <c r="AY1939" s="28"/>
      <c r="AZ1939" s="28"/>
      <c r="BA1939" s="28"/>
      <c r="BB1939" s="28"/>
      <c r="BC1939" s="28"/>
      <c r="BD1939" s="28"/>
      <c r="BE1939" s="28"/>
      <c r="BF1939" s="28"/>
      <c r="BG1939" s="28"/>
      <c r="BH1939" s="28"/>
      <c r="BI1939" s="28"/>
      <c r="BJ1939" s="28"/>
      <c r="BK1939" s="28"/>
      <c r="BL1939" s="28"/>
      <c r="BM1939" s="28"/>
    </row>
    <row r="1940" spans="5:65" ht="15">
      <c r="E1940" s="28"/>
      <c r="F1940" s="28"/>
      <c r="G1940" s="28"/>
      <c r="H1940" s="28"/>
      <c r="I1940" s="28"/>
      <c r="J1940" s="28"/>
      <c r="K1940" s="28"/>
      <c r="L1940" s="28"/>
      <c r="M1940" s="28"/>
      <c r="N1940" s="28"/>
      <c r="O1940" s="28"/>
      <c r="P1940" s="16"/>
      <c r="Q1940" s="28"/>
      <c r="R1940" s="28"/>
      <c r="S1940" s="28"/>
      <c r="T1940" s="28"/>
      <c r="U1940" s="28"/>
      <c r="V1940" s="28"/>
      <c r="W1940" s="28"/>
      <c r="X1940" s="28"/>
      <c r="Y1940" s="28"/>
      <c r="Z1940" s="28"/>
      <c r="AA1940" s="28"/>
      <c r="AB1940" s="28"/>
      <c r="AC1940" s="28"/>
      <c r="AD1940" s="28"/>
      <c r="AE1940" s="28"/>
      <c r="AF1940" s="28"/>
      <c r="AG1940" s="28"/>
      <c r="AH1940" s="28"/>
      <c r="AI1940" s="28"/>
      <c r="AJ1940" s="28"/>
      <c r="AK1940" s="28"/>
      <c r="AL1940" s="28"/>
      <c r="AM1940" s="28"/>
      <c r="AN1940" s="28"/>
      <c r="AO1940" s="28"/>
      <c r="AP1940" s="28"/>
      <c r="AQ1940" s="28"/>
      <c r="AR1940" s="28"/>
      <c r="AS1940" s="28"/>
      <c r="AT1940" s="28"/>
      <c r="AU1940" s="28"/>
      <c r="AV1940" s="28"/>
      <c r="AW1940" s="28"/>
      <c r="AX1940" s="28"/>
      <c r="AY1940" s="28"/>
      <c r="AZ1940" s="28"/>
      <c r="BA1940" s="28"/>
      <c r="BB1940" s="28"/>
      <c r="BC1940" s="28"/>
      <c r="BD1940" s="28"/>
      <c r="BE1940" s="28"/>
      <c r="BF1940" s="28"/>
      <c r="BG1940" s="28"/>
      <c r="BH1940" s="28"/>
      <c r="BI1940" s="28"/>
      <c r="BJ1940" s="28"/>
      <c r="BK1940" s="28"/>
      <c r="BL1940" s="28"/>
      <c r="BM1940" s="28"/>
    </row>
    <row r="1941" spans="5:65" ht="15">
      <c r="E1941" s="28"/>
      <c r="F1941" s="28"/>
      <c r="G1941" s="28"/>
      <c r="H1941" s="28"/>
      <c r="I1941" s="28"/>
      <c r="J1941" s="28"/>
      <c r="K1941" s="28"/>
      <c r="L1941" s="28"/>
      <c r="M1941" s="28"/>
      <c r="N1941" s="28"/>
      <c r="O1941" s="28"/>
      <c r="P1941" s="16"/>
      <c r="Q1941" s="28"/>
      <c r="R1941" s="28"/>
      <c r="S1941" s="28"/>
      <c r="T1941" s="28"/>
      <c r="U1941" s="28"/>
      <c r="V1941" s="28"/>
      <c r="W1941" s="28"/>
      <c r="X1941" s="28"/>
      <c r="Y1941" s="28"/>
      <c r="Z1941" s="28"/>
      <c r="AA1941" s="28"/>
      <c r="AB1941" s="28"/>
      <c r="AC1941" s="28"/>
      <c r="AD1941" s="28"/>
      <c r="AE1941" s="28"/>
      <c r="AF1941" s="28"/>
      <c r="AG1941" s="28"/>
      <c r="AH1941" s="28"/>
      <c r="AI1941" s="28"/>
      <c r="AJ1941" s="28"/>
      <c r="AK1941" s="28"/>
      <c r="AL1941" s="28"/>
      <c r="AM1941" s="28"/>
      <c r="AN1941" s="28"/>
      <c r="AO1941" s="28"/>
      <c r="AP1941" s="28"/>
      <c r="AQ1941" s="28"/>
      <c r="AR1941" s="28"/>
      <c r="AS1941" s="28"/>
      <c r="AT1941" s="28"/>
      <c r="AU1941" s="28"/>
      <c r="AV1941" s="28"/>
      <c r="AW1941" s="28"/>
      <c r="AX1941" s="28"/>
      <c r="AY1941" s="28"/>
      <c r="AZ1941" s="28"/>
      <c r="BA1941" s="28"/>
      <c r="BB1941" s="28"/>
      <c r="BC1941" s="28"/>
      <c r="BD1941" s="28"/>
      <c r="BE1941" s="28"/>
      <c r="BF1941" s="28"/>
      <c r="BG1941" s="28"/>
      <c r="BH1941" s="28"/>
      <c r="BI1941" s="28"/>
      <c r="BJ1941" s="28"/>
      <c r="BK1941" s="28"/>
      <c r="BL1941" s="28"/>
      <c r="BM1941" s="28"/>
    </row>
    <row r="1942" spans="5:65" ht="15">
      <c r="E1942" s="28"/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  <c r="P1942" s="16"/>
      <c r="Q1942" s="28"/>
      <c r="R1942" s="28"/>
      <c r="S1942" s="28"/>
      <c r="T1942" s="28"/>
      <c r="U1942" s="28"/>
      <c r="V1942" s="28"/>
      <c r="W1942" s="28"/>
      <c r="X1942" s="28"/>
      <c r="Y1942" s="28"/>
      <c r="Z1942" s="28"/>
      <c r="AA1942" s="28"/>
      <c r="AB1942" s="28"/>
      <c r="AC1942" s="28"/>
      <c r="AD1942" s="28"/>
      <c r="AE1942" s="28"/>
      <c r="AF1942" s="28"/>
      <c r="AG1942" s="28"/>
      <c r="AH1942" s="28"/>
      <c r="AI1942" s="28"/>
      <c r="AJ1942" s="28"/>
      <c r="AK1942" s="28"/>
      <c r="AL1942" s="28"/>
      <c r="AM1942" s="28"/>
      <c r="AN1942" s="28"/>
      <c r="AO1942" s="28"/>
      <c r="AP1942" s="28"/>
      <c r="AQ1942" s="28"/>
      <c r="AR1942" s="28"/>
      <c r="AS1942" s="28"/>
      <c r="AT1942" s="28"/>
      <c r="AU1942" s="28"/>
      <c r="AV1942" s="28"/>
      <c r="AW1942" s="28"/>
      <c r="AX1942" s="28"/>
      <c r="AY1942" s="28"/>
      <c r="AZ1942" s="28"/>
      <c r="BA1942" s="28"/>
      <c r="BB1942" s="28"/>
      <c r="BC1942" s="28"/>
      <c r="BD1942" s="28"/>
      <c r="BE1942" s="28"/>
      <c r="BF1942" s="28"/>
      <c r="BG1942" s="28"/>
      <c r="BH1942" s="28"/>
      <c r="BI1942" s="28"/>
      <c r="BJ1942" s="28"/>
      <c r="BK1942" s="28"/>
      <c r="BL1942" s="28"/>
      <c r="BM1942" s="28"/>
    </row>
    <row r="1943" spans="5:65" ht="15">
      <c r="E1943" s="28"/>
      <c r="F1943" s="28"/>
      <c r="G1943" s="28"/>
      <c r="H1943" s="28"/>
      <c r="I1943" s="28"/>
      <c r="J1943" s="28"/>
      <c r="K1943" s="28"/>
      <c r="L1943" s="28"/>
      <c r="M1943" s="28"/>
      <c r="N1943" s="28"/>
      <c r="O1943" s="28"/>
      <c r="P1943" s="16"/>
      <c r="Q1943" s="28"/>
      <c r="R1943" s="28"/>
      <c r="S1943" s="28"/>
      <c r="T1943" s="28"/>
      <c r="U1943" s="28"/>
      <c r="V1943" s="28"/>
      <c r="W1943" s="28"/>
      <c r="X1943" s="28"/>
      <c r="Y1943" s="28"/>
      <c r="Z1943" s="28"/>
      <c r="AA1943" s="28"/>
      <c r="AB1943" s="28"/>
      <c r="AC1943" s="28"/>
      <c r="AD1943" s="28"/>
      <c r="AE1943" s="28"/>
      <c r="AF1943" s="28"/>
      <c r="AG1943" s="28"/>
      <c r="AH1943" s="28"/>
      <c r="AI1943" s="28"/>
      <c r="AJ1943" s="28"/>
      <c r="AK1943" s="28"/>
      <c r="AL1943" s="28"/>
      <c r="AM1943" s="28"/>
      <c r="AN1943" s="28"/>
      <c r="AO1943" s="28"/>
      <c r="AP1943" s="28"/>
      <c r="AQ1943" s="28"/>
      <c r="AR1943" s="28"/>
      <c r="AS1943" s="28"/>
      <c r="AT1943" s="28"/>
      <c r="AU1943" s="28"/>
      <c r="AV1943" s="28"/>
      <c r="AW1943" s="28"/>
      <c r="AX1943" s="28"/>
      <c r="AY1943" s="28"/>
      <c r="AZ1943" s="28"/>
      <c r="BA1943" s="28"/>
      <c r="BB1943" s="28"/>
      <c r="BC1943" s="28"/>
      <c r="BD1943" s="28"/>
      <c r="BE1943" s="28"/>
      <c r="BF1943" s="28"/>
      <c r="BG1943" s="28"/>
      <c r="BH1943" s="28"/>
      <c r="BI1943" s="28"/>
      <c r="BJ1943" s="28"/>
      <c r="BK1943" s="28"/>
      <c r="BL1943" s="28"/>
      <c r="BM1943" s="28"/>
    </row>
    <row r="1944" spans="5:65" ht="15">
      <c r="E1944" s="28"/>
      <c r="F1944" s="28"/>
      <c r="G1944" s="28"/>
      <c r="H1944" s="28"/>
      <c r="I1944" s="28"/>
      <c r="J1944" s="28"/>
      <c r="K1944" s="28"/>
      <c r="L1944" s="28"/>
      <c r="M1944" s="28"/>
      <c r="N1944" s="28"/>
      <c r="O1944" s="28"/>
      <c r="P1944" s="16"/>
      <c r="Q1944" s="28"/>
      <c r="R1944" s="28"/>
      <c r="S1944" s="28"/>
      <c r="T1944" s="28"/>
      <c r="U1944" s="28"/>
      <c r="V1944" s="28"/>
      <c r="W1944" s="28"/>
      <c r="X1944" s="28"/>
      <c r="Y1944" s="28"/>
      <c r="Z1944" s="28"/>
      <c r="AA1944" s="28"/>
      <c r="AB1944" s="28"/>
      <c r="AC1944" s="28"/>
      <c r="AD1944" s="28"/>
      <c r="AE1944" s="28"/>
      <c r="AF1944" s="28"/>
      <c r="AG1944" s="28"/>
      <c r="AH1944" s="28"/>
      <c r="AI1944" s="28"/>
      <c r="AJ1944" s="28"/>
      <c r="AK1944" s="28"/>
      <c r="AL1944" s="28"/>
      <c r="AM1944" s="28"/>
      <c r="AN1944" s="28"/>
      <c r="AO1944" s="28"/>
      <c r="AP1944" s="28"/>
      <c r="AQ1944" s="28"/>
      <c r="AR1944" s="28"/>
      <c r="AS1944" s="28"/>
      <c r="AT1944" s="28"/>
      <c r="AU1944" s="28"/>
      <c r="AV1944" s="28"/>
      <c r="AW1944" s="28"/>
      <c r="AX1944" s="28"/>
      <c r="AY1944" s="28"/>
      <c r="AZ1944" s="28"/>
      <c r="BA1944" s="28"/>
      <c r="BB1944" s="28"/>
      <c r="BC1944" s="28"/>
      <c r="BD1944" s="28"/>
      <c r="BE1944" s="28"/>
      <c r="BF1944" s="28"/>
      <c r="BG1944" s="28"/>
      <c r="BH1944" s="28"/>
      <c r="BI1944" s="28"/>
      <c r="BJ1944" s="28"/>
      <c r="BK1944" s="28"/>
      <c r="BL1944" s="28"/>
      <c r="BM1944" s="28"/>
    </row>
    <row r="1945" spans="5:65" ht="15">
      <c r="E1945" s="28"/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  <c r="P1945" s="16"/>
      <c r="Q1945" s="28"/>
      <c r="R1945" s="28"/>
      <c r="S1945" s="28"/>
      <c r="T1945" s="28"/>
      <c r="U1945" s="28"/>
      <c r="V1945" s="28"/>
      <c r="W1945" s="28"/>
      <c r="X1945" s="28"/>
      <c r="Y1945" s="28"/>
      <c r="Z1945" s="28"/>
      <c r="AA1945" s="28"/>
      <c r="AB1945" s="28"/>
      <c r="AC1945" s="28"/>
      <c r="AD1945" s="28"/>
      <c r="AE1945" s="28"/>
      <c r="AF1945" s="28"/>
      <c r="AG1945" s="28"/>
      <c r="AH1945" s="28"/>
      <c r="AI1945" s="28"/>
      <c r="AJ1945" s="28"/>
      <c r="AK1945" s="28"/>
      <c r="AL1945" s="28"/>
      <c r="AM1945" s="28"/>
      <c r="AN1945" s="28"/>
      <c r="AO1945" s="28"/>
      <c r="AP1945" s="28"/>
      <c r="AQ1945" s="28"/>
      <c r="AR1945" s="28"/>
      <c r="AS1945" s="28"/>
      <c r="AT1945" s="28"/>
      <c r="AU1945" s="28"/>
      <c r="AV1945" s="28"/>
      <c r="AW1945" s="28"/>
      <c r="AX1945" s="28"/>
      <c r="AY1945" s="28"/>
      <c r="AZ1945" s="28"/>
      <c r="BA1945" s="28"/>
      <c r="BB1945" s="28"/>
      <c r="BC1945" s="28"/>
      <c r="BD1945" s="28"/>
      <c r="BE1945" s="28"/>
      <c r="BF1945" s="28"/>
      <c r="BG1945" s="28"/>
      <c r="BH1945" s="28"/>
      <c r="BI1945" s="28"/>
      <c r="BJ1945" s="28"/>
      <c r="BK1945" s="28"/>
      <c r="BL1945" s="28"/>
      <c r="BM1945" s="28"/>
    </row>
    <row r="1946" spans="5:65" ht="15">
      <c r="E1946" s="28"/>
      <c r="F1946" s="28"/>
      <c r="G1946" s="28"/>
      <c r="H1946" s="28"/>
      <c r="I1946" s="28"/>
      <c r="J1946" s="28"/>
      <c r="K1946" s="28"/>
      <c r="L1946" s="28"/>
      <c r="M1946" s="28"/>
      <c r="N1946" s="28"/>
      <c r="O1946" s="28"/>
      <c r="P1946" s="16"/>
      <c r="Q1946" s="28"/>
      <c r="R1946" s="28"/>
      <c r="S1946" s="28"/>
      <c r="T1946" s="28"/>
      <c r="U1946" s="28"/>
      <c r="V1946" s="28"/>
      <c r="W1946" s="28"/>
      <c r="X1946" s="28"/>
      <c r="Y1946" s="28"/>
      <c r="Z1946" s="28"/>
      <c r="AA1946" s="28"/>
      <c r="AB1946" s="28"/>
      <c r="AC1946" s="28"/>
      <c r="AD1946" s="28"/>
      <c r="AE1946" s="28"/>
      <c r="AF1946" s="28"/>
      <c r="AG1946" s="28"/>
      <c r="AH1946" s="28"/>
      <c r="AI1946" s="28"/>
      <c r="AJ1946" s="28"/>
      <c r="AK1946" s="28"/>
      <c r="AL1946" s="28"/>
      <c r="AM1946" s="28"/>
      <c r="AN1946" s="28"/>
      <c r="AO1946" s="28"/>
      <c r="AP1946" s="28"/>
      <c r="AQ1946" s="28"/>
      <c r="AR1946" s="28"/>
      <c r="AS1946" s="28"/>
      <c r="AT1946" s="28"/>
      <c r="AU1946" s="28"/>
      <c r="AV1946" s="28"/>
      <c r="AW1946" s="28"/>
      <c r="AX1946" s="28"/>
      <c r="AY1946" s="28"/>
      <c r="AZ1946" s="28"/>
      <c r="BA1946" s="28"/>
      <c r="BB1946" s="28"/>
      <c r="BC1946" s="28"/>
      <c r="BD1946" s="28"/>
      <c r="BE1946" s="28"/>
      <c r="BF1946" s="28"/>
      <c r="BG1946" s="28"/>
      <c r="BH1946" s="28"/>
      <c r="BI1946" s="28"/>
      <c r="BJ1946" s="28"/>
      <c r="BK1946" s="28"/>
      <c r="BL1946" s="28"/>
      <c r="BM1946" s="28"/>
    </row>
    <row r="1947" spans="5:65" ht="15">
      <c r="E1947" s="28"/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  <c r="P1947" s="16"/>
      <c r="Q1947" s="28"/>
      <c r="R1947" s="28"/>
      <c r="S1947" s="28"/>
      <c r="T1947" s="28"/>
      <c r="U1947" s="28"/>
      <c r="V1947" s="28"/>
      <c r="W1947" s="28"/>
      <c r="X1947" s="28"/>
      <c r="Y1947" s="28"/>
      <c r="Z1947" s="28"/>
      <c r="AA1947" s="28"/>
      <c r="AB1947" s="28"/>
      <c r="AC1947" s="28"/>
      <c r="AD1947" s="28"/>
      <c r="AE1947" s="28"/>
      <c r="AF1947" s="28"/>
      <c r="AG1947" s="28"/>
      <c r="AH1947" s="28"/>
      <c r="AI1947" s="28"/>
      <c r="AJ1947" s="28"/>
      <c r="AK1947" s="28"/>
      <c r="AL1947" s="28"/>
      <c r="AM1947" s="28"/>
      <c r="AN1947" s="28"/>
      <c r="AO1947" s="28"/>
      <c r="AP1947" s="28"/>
      <c r="AQ1947" s="28"/>
      <c r="AR1947" s="28"/>
      <c r="AS1947" s="28"/>
      <c r="AT1947" s="28"/>
      <c r="AU1947" s="28"/>
      <c r="AV1947" s="28"/>
      <c r="AW1947" s="28"/>
      <c r="AX1947" s="28"/>
      <c r="AY1947" s="28"/>
      <c r="AZ1947" s="28"/>
      <c r="BA1947" s="28"/>
      <c r="BB1947" s="28"/>
      <c r="BC1947" s="28"/>
      <c r="BD1947" s="28"/>
      <c r="BE1947" s="28"/>
      <c r="BF1947" s="28"/>
      <c r="BG1947" s="28"/>
      <c r="BH1947" s="28"/>
      <c r="BI1947" s="28"/>
      <c r="BJ1947" s="28"/>
      <c r="BK1947" s="28"/>
      <c r="BL1947" s="28"/>
      <c r="BM1947" s="28"/>
    </row>
    <row r="1948" spans="5:65" ht="15">
      <c r="E1948" s="28"/>
      <c r="F1948" s="28"/>
      <c r="G1948" s="28"/>
      <c r="H1948" s="28"/>
      <c r="I1948" s="28"/>
      <c r="J1948" s="28"/>
      <c r="K1948" s="28"/>
      <c r="L1948" s="28"/>
      <c r="M1948" s="28"/>
      <c r="N1948" s="28"/>
      <c r="O1948" s="28"/>
      <c r="P1948" s="16"/>
      <c r="Q1948" s="28"/>
      <c r="R1948" s="28"/>
      <c r="S1948" s="28"/>
      <c r="T1948" s="28"/>
      <c r="U1948" s="28"/>
      <c r="V1948" s="28"/>
      <c r="W1948" s="28"/>
      <c r="X1948" s="28"/>
      <c r="Y1948" s="28"/>
      <c r="Z1948" s="28"/>
      <c r="AA1948" s="28"/>
      <c r="AB1948" s="28"/>
      <c r="AC1948" s="28"/>
      <c r="AD1948" s="28"/>
      <c r="AE1948" s="28"/>
      <c r="AF1948" s="28"/>
      <c r="AG1948" s="28"/>
      <c r="AH1948" s="28"/>
      <c r="AI1948" s="28"/>
      <c r="AJ1948" s="28"/>
      <c r="AK1948" s="28"/>
      <c r="AL1948" s="28"/>
      <c r="AM1948" s="28"/>
      <c r="AN1948" s="28"/>
      <c r="AO1948" s="28"/>
      <c r="AP1948" s="28"/>
      <c r="AQ1948" s="28"/>
      <c r="AR1948" s="28"/>
      <c r="AS1948" s="28"/>
      <c r="AT1948" s="28"/>
      <c r="AU1948" s="28"/>
      <c r="AV1948" s="28"/>
      <c r="AW1948" s="28"/>
      <c r="AX1948" s="28"/>
      <c r="AY1948" s="28"/>
      <c r="AZ1948" s="28"/>
      <c r="BA1948" s="28"/>
      <c r="BB1948" s="28"/>
      <c r="BC1948" s="28"/>
      <c r="BD1948" s="28"/>
      <c r="BE1948" s="28"/>
      <c r="BF1948" s="28"/>
      <c r="BG1948" s="28"/>
      <c r="BH1948" s="28"/>
      <c r="BI1948" s="28"/>
      <c r="BJ1948" s="28"/>
      <c r="BK1948" s="28"/>
      <c r="BL1948" s="28"/>
      <c r="BM1948" s="28"/>
    </row>
    <row r="1949" spans="5:65" ht="15">
      <c r="E1949" s="28"/>
      <c r="F1949" s="28"/>
      <c r="G1949" s="28"/>
      <c r="H1949" s="28"/>
      <c r="I1949" s="28"/>
      <c r="J1949" s="28"/>
      <c r="K1949" s="28"/>
      <c r="L1949" s="28"/>
      <c r="M1949" s="28"/>
      <c r="N1949" s="28"/>
      <c r="O1949" s="28"/>
      <c r="P1949" s="16"/>
      <c r="Q1949" s="28"/>
      <c r="R1949" s="28"/>
      <c r="S1949" s="28"/>
      <c r="T1949" s="28"/>
      <c r="U1949" s="28"/>
      <c r="V1949" s="28"/>
      <c r="W1949" s="28"/>
      <c r="X1949" s="28"/>
      <c r="Y1949" s="28"/>
      <c r="Z1949" s="28"/>
      <c r="AA1949" s="28"/>
      <c r="AB1949" s="28"/>
      <c r="AC1949" s="28"/>
      <c r="AD1949" s="28"/>
      <c r="AE1949" s="28"/>
      <c r="AF1949" s="28"/>
      <c r="AG1949" s="28"/>
      <c r="AH1949" s="28"/>
      <c r="AI1949" s="28"/>
      <c r="AJ1949" s="28"/>
      <c r="AK1949" s="28"/>
      <c r="AL1949" s="28"/>
      <c r="AM1949" s="28"/>
      <c r="AN1949" s="28"/>
      <c r="AO1949" s="28"/>
      <c r="AP1949" s="28"/>
      <c r="AQ1949" s="28"/>
      <c r="AR1949" s="28"/>
      <c r="AS1949" s="28"/>
      <c r="AT1949" s="28"/>
      <c r="AU1949" s="28"/>
      <c r="AV1949" s="28"/>
      <c r="AW1949" s="28"/>
      <c r="AX1949" s="28"/>
      <c r="AY1949" s="28"/>
      <c r="AZ1949" s="28"/>
      <c r="BA1949" s="28"/>
      <c r="BB1949" s="28"/>
      <c r="BC1949" s="28"/>
      <c r="BD1949" s="28"/>
      <c r="BE1949" s="28"/>
      <c r="BF1949" s="28"/>
      <c r="BG1949" s="28"/>
      <c r="BH1949" s="28"/>
      <c r="BI1949" s="28"/>
      <c r="BJ1949" s="28"/>
      <c r="BK1949" s="28"/>
      <c r="BL1949" s="28"/>
      <c r="BM1949" s="28"/>
    </row>
    <row r="1950" spans="5:65" ht="15">
      <c r="E1950" s="28"/>
      <c r="F1950" s="28"/>
      <c r="G1950" s="28"/>
      <c r="H1950" s="28"/>
      <c r="I1950" s="28"/>
      <c r="J1950" s="28"/>
      <c r="K1950" s="28"/>
      <c r="L1950" s="28"/>
      <c r="M1950" s="28"/>
      <c r="N1950" s="28"/>
      <c r="O1950" s="28"/>
      <c r="P1950" s="16"/>
      <c r="Q1950" s="28"/>
      <c r="R1950" s="28"/>
      <c r="S1950" s="28"/>
      <c r="T1950" s="28"/>
      <c r="U1950" s="28"/>
      <c r="V1950" s="28"/>
      <c r="W1950" s="28"/>
      <c r="X1950" s="28"/>
      <c r="Y1950" s="28"/>
      <c r="Z1950" s="28"/>
      <c r="AA1950" s="28"/>
      <c r="AB1950" s="28"/>
      <c r="AC1950" s="28"/>
      <c r="AD1950" s="28"/>
      <c r="AE1950" s="28"/>
      <c r="AF1950" s="28"/>
      <c r="AG1950" s="28"/>
      <c r="AH1950" s="28"/>
      <c r="AI1950" s="28"/>
      <c r="AJ1950" s="28"/>
      <c r="AK1950" s="28"/>
      <c r="AL1950" s="28"/>
      <c r="AM1950" s="28"/>
      <c r="AN1950" s="28"/>
      <c r="AO1950" s="28"/>
      <c r="AP1950" s="28"/>
      <c r="AQ1950" s="28"/>
      <c r="AR1950" s="28"/>
      <c r="AS1950" s="28"/>
      <c r="AT1950" s="28"/>
      <c r="AU1950" s="28"/>
      <c r="AV1950" s="28"/>
      <c r="AW1950" s="28"/>
      <c r="AX1950" s="28"/>
      <c r="AY1950" s="28"/>
      <c r="AZ1950" s="28"/>
      <c r="BA1950" s="28"/>
      <c r="BB1950" s="28"/>
      <c r="BC1950" s="28"/>
      <c r="BD1950" s="28"/>
      <c r="BE1950" s="28"/>
      <c r="BF1950" s="28"/>
      <c r="BG1950" s="28"/>
      <c r="BH1950" s="28"/>
      <c r="BI1950" s="28"/>
      <c r="BJ1950" s="28"/>
      <c r="BK1950" s="28"/>
      <c r="BL1950" s="28"/>
      <c r="BM1950" s="28"/>
    </row>
    <row r="1951" spans="5:65" ht="15">
      <c r="E1951" s="28"/>
      <c r="F1951" s="28"/>
      <c r="G1951" s="28"/>
      <c r="H1951" s="28"/>
      <c r="I1951" s="28"/>
      <c r="J1951" s="28"/>
      <c r="K1951" s="28"/>
      <c r="L1951" s="28"/>
      <c r="M1951" s="28"/>
      <c r="N1951" s="28"/>
      <c r="O1951" s="28"/>
      <c r="P1951" s="16"/>
      <c r="Q1951" s="28"/>
      <c r="R1951" s="28"/>
      <c r="S1951" s="28"/>
      <c r="T1951" s="28"/>
      <c r="U1951" s="28"/>
      <c r="V1951" s="28"/>
      <c r="W1951" s="28"/>
      <c r="X1951" s="28"/>
      <c r="Y1951" s="28"/>
      <c r="Z1951" s="28"/>
      <c r="AA1951" s="28"/>
      <c r="AB1951" s="28"/>
      <c r="AC1951" s="28"/>
      <c r="AD1951" s="28"/>
      <c r="AE1951" s="28"/>
      <c r="AF1951" s="28"/>
      <c r="AG1951" s="28"/>
      <c r="AH1951" s="28"/>
      <c r="AI1951" s="28"/>
      <c r="AJ1951" s="28"/>
      <c r="AK1951" s="28"/>
      <c r="AL1951" s="28"/>
      <c r="AM1951" s="28"/>
      <c r="AN1951" s="28"/>
      <c r="AO1951" s="28"/>
      <c r="AP1951" s="28"/>
      <c r="AQ1951" s="28"/>
      <c r="AR1951" s="28"/>
      <c r="AS1951" s="28"/>
      <c r="AT1951" s="28"/>
      <c r="AU1951" s="28"/>
      <c r="AV1951" s="28"/>
      <c r="AW1951" s="28"/>
      <c r="AX1951" s="28"/>
      <c r="AY1951" s="28"/>
      <c r="AZ1951" s="28"/>
      <c r="BA1951" s="28"/>
      <c r="BB1951" s="28"/>
      <c r="BC1951" s="28"/>
      <c r="BD1951" s="28"/>
      <c r="BE1951" s="28"/>
      <c r="BF1951" s="28"/>
      <c r="BG1951" s="28"/>
      <c r="BH1951" s="28"/>
      <c r="BI1951" s="28"/>
      <c r="BJ1951" s="28"/>
      <c r="BK1951" s="28"/>
      <c r="BL1951" s="28"/>
      <c r="BM1951" s="28"/>
    </row>
    <row r="1952" spans="5:65" ht="15">
      <c r="E1952" s="28"/>
      <c r="F1952" s="28"/>
      <c r="G1952" s="28"/>
      <c r="H1952" s="28"/>
      <c r="I1952" s="28"/>
      <c r="J1952" s="28"/>
      <c r="K1952" s="28"/>
      <c r="L1952" s="28"/>
      <c r="M1952" s="28"/>
      <c r="N1952" s="28"/>
      <c r="O1952" s="28"/>
      <c r="P1952" s="16"/>
      <c r="Q1952" s="28"/>
      <c r="R1952" s="28"/>
      <c r="S1952" s="28"/>
      <c r="T1952" s="28"/>
      <c r="U1952" s="28"/>
      <c r="V1952" s="28"/>
      <c r="W1952" s="28"/>
      <c r="X1952" s="28"/>
      <c r="Y1952" s="28"/>
      <c r="Z1952" s="28"/>
      <c r="AA1952" s="28"/>
      <c r="AB1952" s="28"/>
      <c r="AC1952" s="28"/>
      <c r="AD1952" s="28"/>
      <c r="AE1952" s="28"/>
      <c r="AF1952" s="28"/>
      <c r="AG1952" s="28"/>
      <c r="AH1952" s="28"/>
      <c r="AI1952" s="28"/>
      <c r="AJ1952" s="28"/>
      <c r="AK1952" s="28"/>
      <c r="AL1952" s="28"/>
      <c r="AM1952" s="28"/>
      <c r="AN1952" s="28"/>
      <c r="AO1952" s="28"/>
      <c r="AP1952" s="28"/>
      <c r="AQ1952" s="28"/>
      <c r="AR1952" s="28"/>
      <c r="AS1952" s="28"/>
      <c r="AT1952" s="28"/>
      <c r="AU1952" s="28"/>
      <c r="AV1952" s="28"/>
      <c r="AW1952" s="28"/>
      <c r="AX1952" s="28"/>
      <c r="AY1952" s="28"/>
      <c r="AZ1952" s="28"/>
      <c r="BA1952" s="28"/>
      <c r="BB1952" s="28"/>
      <c r="BC1952" s="28"/>
      <c r="BD1952" s="28"/>
      <c r="BE1952" s="28"/>
      <c r="BF1952" s="28"/>
      <c r="BG1952" s="28"/>
      <c r="BH1952" s="28"/>
      <c r="BI1952" s="28"/>
      <c r="BJ1952" s="28"/>
      <c r="BK1952" s="28"/>
      <c r="BL1952" s="28"/>
      <c r="BM1952" s="28"/>
    </row>
    <row r="1953" spans="5:65" ht="15">
      <c r="E1953" s="28"/>
      <c r="F1953" s="28"/>
      <c r="G1953" s="28"/>
      <c r="H1953" s="28"/>
      <c r="I1953" s="28"/>
      <c r="J1953" s="28"/>
      <c r="K1953" s="28"/>
      <c r="L1953" s="28"/>
      <c r="M1953" s="28"/>
      <c r="N1953" s="28"/>
      <c r="O1953" s="28"/>
      <c r="P1953" s="16"/>
      <c r="Q1953" s="28"/>
      <c r="R1953" s="28"/>
      <c r="S1953" s="28"/>
      <c r="T1953" s="28"/>
      <c r="U1953" s="28"/>
      <c r="V1953" s="28"/>
      <c r="W1953" s="28"/>
      <c r="X1953" s="28"/>
      <c r="Y1953" s="28"/>
      <c r="Z1953" s="28"/>
      <c r="AA1953" s="28"/>
      <c r="AB1953" s="28"/>
      <c r="AC1953" s="28"/>
      <c r="AD1953" s="28"/>
      <c r="AE1953" s="28"/>
      <c r="AF1953" s="28"/>
      <c r="AG1953" s="28"/>
      <c r="AH1953" s="28"/>
      <c r="AI1953" s="28"/>
      <c r="AJ1953" s="28"/>
      <c r="AK1953" s="28"/>
      <c r="AL1953" s="28"/>
      <c r="AM1953" s="28"/>
      <c r="AN1953" s="28"/>
      <c r="AO1953" s="28"/>
      <c r="AP1953" s="28"/>
      <c r="AQ1953" s="28"/>
      <c r="AR1953" s="28"/>
      <c r="AS1953" s="28"/>
      <c r="AT1953" s="28"/>
      <c r="AU1953" s="28"/>
      <c r="AV1953" s="28"/>
      <c r="AW1953" s="28"/>
      <c r="AX1953" s="28"/>
      <c r="AY1953" s="28"/>
      <c r="AZ1953" s="28"/>
      <c r="BA1953" s="28"/>
      <c r="BB1953" s="28"/>
      <c r="BC1953" s="28"/>
      <c r="BD1953" s="28"/>
      <c r="BE1953" s="28"/>
      <c r="BF1953" s="28"/>
      <c r="BG1953" s="28"/>
      <c r="BH1953" s="28"/>
      <c r="BI1953" s="28"/>
      <c r="BJ1953" s="28"/>
      <c r="BK1953" s="28"/>
      <c r="BL1953" s="28"/>
      <c r="BM1953" s="28"/>
    </row>
    <row r="1954" spans="5:65" ht="15">
      <c r="E1954" s="28"/>
      <c r="F1954" s="28"/>
      <c r="G1954" s="28"/>
      <c r="H1954" s="28"/>
      <c r="I1954" s="28"/>
      <c r="J1954" s="28"/>
      <c r="K1954" s="28"/>
      <c r="L1954" s="28"/>
      <c r="M1954" s="28"/>
      <c r="N1954" s="28"/>
      <c r="O1954" s="28"/>
      <c r="P1954" s="16"/>
      <c r="Q1954" s="28"/>
      <c r="R1954" s="28"/>
      <c r="S1954" s="28"/>
      <c r="T1954" s="28"/>
      <c r="U1954" s="28"/>
      <c r="V1954" s="28"/>
      <c r="W1954" s="28"/>
      <c r="X1954" s="28"/>
      <c r="Y1954" s="28"/>
      <c r="Z1954" s="28"/>
      <c r="AA1954" s="28"/>
      <c r="AB1954" s="28"/>
      <c r="AC1954" s="28"/>
      <c r="AD1954" s="28"/>
      <c r="AE1954" s="28"/>
      <c r="AF1954" s="28"/>
      <c r="AG1954" s="28"/>
      <c r="AH1954" s="28"/>
      <c r="AI1954" s="28"/>
      <c r="AJ1954" s="28"/>
      <c r="AK1954" s="28"/>
      <c r="AL1954" s="28"/>
      <c r="AM1954" s="28"/>
      <c r="AN1954" s="28"/>
      <c r="AO1954" s="28"/>
      <c r="AP1954" s="28"/>
      <c r="AQ1954" s="28"/>
      <c r="AR1954" s="28"/>
      <c r="AS1954" s="28"/>
      <c r="AT1954" s="28"/>
      <c r="AU1954" s="28"/>
      <c r="AV1954" s="28"/>
      <c r="AW1954" s="28"/>
      <c r="AX1954" s="28"/>
      <c r="AY1954" s="28"/>
      <c r="AZ1954" s="28"/>
      <c r="BA1954" s="28"/>
      <c r="BB1954" s="28"/>
      <c r="BC1954" s="28"/>
      <c r="BD1954" s="28"/>
      <c r="BE1954" s="28"/>
      <c r="BF1954" s="28"/>
      <c r="BG1954" s="28"/>
      <c r="BH1954" s="28"/>
      <c r="BI1954" s="28"/>
      <c r="BJ1954" s="28"/>
      <c r="BK1954" s="28"/>
      <c r="BL1954" s="28"/>
      <c r="BM1954" s="28"/>
    </row>
    <row r="1955" spans="5:65" ht="15">
      <c r="E1955" s="28"/>
      <c r="F1955" s="28"/>
      <c r="G1955" s="28"/>
      <c r="H1955" s="28"/>
      <c r="I1955" s="28"/>
      <c r="J1955" s="28"/>
      <c r="K1955" s="28"/>
      <c r="L1955" s="28"/>
      <c r="M1955" s="28"/>
      <c r="N1955" s="28"/>
      <c r="O1955" s="28"/>
      <c r="P1955" s="16"/>
      <c r="Q1955" s="28"/>
      <c r="R1955" s="28"/>
      <c r="S1955" s="28"/>
      <c r="T1955" s="28"/>
      <c r="U1955" s="28"/>
      <c r="V1955" s="28"/>
      <c r="W1955" s="28"/>
      <c r="X1955" s="28"/>
      <c r="Y1955" s="28"/>
      <c r="Z1955" s="28"/>
      <c r="AA1955" s="28"/>
      <c r="AB1955" s="28"/>
      <c r="AC1955" s="28"/>
      <c r="AD1955" s="28"/>
      <c r="AE1955" s="28"/>
      <c r="AF1955" s="28"/>
      <c r="AG1955" s="28"/>
      <c r="AH1955" s="28"/>
      <c r="AI1955" s="28"/>
      <c r="AJ1955" s="28"/>
      <c r="AK1955" s="28"/>
      <c r="AL1955" s="28"/>
      <c r="AM1955" s="28"/>
      <c r="AN1955" s="28"/>
      <c r="AO1955" s="28"/>
      <c r="AP1955" s="28"/>
      <c r="AQ1955" s="28"/>
      <c r="AR1955" s="28"/>
      <c r="AS1955" s="28"/>
      <c r="AT1955" s="28"/>
      <c r="AU1955" s="28"/>
      <c r="AV1955" s="28"/>
      <c r="AW1955" s="28"/>
      <c r="AX1955" s="28"/>
      <c r="AY1955" s="28"/>
      <c r="AZ1955" s="28"/>
      <c r="BA1955" s="28"/>
      <c r="BB1955" s="28"/>
      <c r="BC1955" s="28"/>
      <c r="BD1955" s="28"/>
      <c r="BE1955" s="28"/>
      <c r="BF1955" s="28"/>
      <c r="BG1955" s="28"/>
      <c r="BH1955" s="28"/>
      <c r="BI1955" s="28"/>
      <c r="BJ1955" s="28"/>
      <c r="BK1955" s="28"/>
      <c r="BL1955" s="28"/>
      <c r="BM1955" s="28"/>
    </row>
    <row r="1956" spans="5:65" ht="15">
      <c r="E1956" s="28"/>
      <c r="F1956" s="28"/>
      <c r="G1956" s="28"/>
      <c r="H1956" s="28"/>
      <c r="I1956" s="28"/>
      <c r="J1956" s="28"/>
      <c r="K1956" s="28"/>
      <c r="L1956" s="28"/>
      <c r="M1956" s="28"/>
      <c r="N1956" s="28"/>
      <c r="O1956" s="28"/>
      <c r="P1956" s="16"/>
      <c r="Q1956" s="28"/>
      <c r="R1956" s="28"/>
      <c r="S1956" s="28"/>
      <c r="T1956" s="28"/>
      <c r="U1956" s="28"/>
      <c r="V1956" s="28"/>
      <c r="W1956" s="28"/>
      <c r="X1956" s="28"/>
      <c r="Y1956" s="28"/>
      <c r="Z1956" s="28"/>
      <c r="AA1956" s="28"/>
      <c r="AB1956" s="28"/>
      <c r="AC1956" s="28"/>
      <c r="AD1956" s="28"/>
      <c r="AE1956" s="28"/>
      <c r="AF1956" s="28"/>
      <c r="AG1956" s="28"/>
      <c r="AH1956" s="28"/>
      <c r="AI1956" s="28"/>
      <c r="AJ1956" s="28"/>
      <c r="AK1956" s="28"/>
      <c r="AL1956" s="28"/>
      <c r="AM1956" s="28"/>
      <c r="AN1956" s="28"/>
      <c r="AO1956" s="28"/>
      <c r="AP1956" s="28"/>
      <c r="AQ1956" s="28"/>
      <c r="AR1956" s="28"/>
      <c r="AS1956" s="28"/>
      <c r="AT1956" s="28"/>
      <c r="AU1956" s="28"/>
      <c r="AV1956" s="28"/>
      <c r="AW1956" s="28"/>
      <c r="AX1956" s="28"/>
      <c r="AY1956" s="28"/>
      <c r="AZ1956" s="28"/>
      <c r="BA1956" s="28"/>
      <c r="BB1956" s="28"/>
      <c r="BC1956" s="28"/>
      <c r="BD1956" s="28"/>
      <c r="BE1956" s="28"/>
      <c r="BF1956" s="28"/>
      <c r="BG1956" s="28"/>
      <c r="BH1956" s="28"/>
      <c r="BI1956" s="28"/>
      <c r="BJ1956" s="28"/>
      <c r="BK1956" s="28"/>
      <c r="BL1956" s="28"/>
      <c r="BM1956" s="28"/>
    </row>
    <row r="1957" spans="5:65" ht="15">
      <c r="E1957" s="28"/>
      <c r="F1957" s="28"/>
      <c r="G1957" s="28"/>
      <c r="H1957" s="28"/>
      <c r="I1957" s="28"/>
      <c r="J1957" s="28"/>
      <c r="K1957" s="28"/>
      <c r="L1957" s="28"/>
      <c r="M1957" s="28"/>
      <c r="N1957" s="28"/>
      <c r="O1957" s="28"/>
      <c r="P1957" s="16"/>
      <c r="Q1957" s="28"/>
      <c r="R1957" s="28"/>
      <c r="S1957" s="28"/>
      <c r="T1957" s="28"/>
      <c r="U1957" s="28"/>
      <c r="V1957" s="28"/>
      <c r="W1957" s="28"/>
      <c r="X1957" s="28"/>
      <c r="Y1957" s="28"/>
      <c r="Z1957" s="28"/>
      <c r="AA1957" s="28"/>
      <c r="AB1957" s="28"/>
      <c r="AC1957" s="28"/>
      <c r="AD1957" s="28"/>
      <c r="AE1957" s="28"/>
      <c r="AF1957" s="28"/>
      <c r="AG1957" s="28"/>
      <c r="AH1957" s="28"/>
      <c r="AI1957" s="28"/>
      <c r="AJ1957" s="28"/>
      <c r="AK1957" s="28"/>
      <c r="AL1957" s="28"/>
      <c r="AM1957" s="28"/>
      <c r="AN1957" s="28"/>
      <c r="AO1957" s="28"/>
      <c r="AP1957" s="28"/>
      <c r="AQ1957" s="28"/>
      <c r="AR1957" s="28"/>
      <c r="AS1957" s="28"/>
      <c r="AT1957" s="28"/>
      <c r="AU1957" s="28"/>
      <c r="AV1957" s="28"/>
      <c r="AW1957" s="28"/>
      <c r="AX1957" s="28"/>
      <c r="AY1957" s="28"/>
      <c r="AZ1957" s="28"/>
      <c r="BA1957" s="28"/>
      <c r="BB1957" s="28"/>
      <c r="BC1957" s="28"/>
      <c r="BD1957" s="28"/>
      <c r="BE1957" s="28"/>
      <c r="BF1957" s="28"/>
      <c r="BG1957" s="28"/>
      <c r="BH1957" s="28"/>
      <c r="BI1957" s="28"/>
      <c r="BJ1957" s="28"/>
      <c r="BK1957" s="28"/>
      <c r="BL1957" s="28"/>
      <c r="BM1957" s="28"/>
    </row>
    <row r="1958" spans="5:65" ht="15">
      <c r="E1958" s="28"/>
      <c r="F1958" s="28"/>
      <c r="G1958" s="28"/>
      <c r="H1958" s="28"/>
      <c r="I1958" s="28"/>
      <c r="J1958" s="28"/>
      <c r="K1958" s="28"/>
      <c r="L1958" s="28"/>
      <c r="M1958" s="28"/>
      <c r="N1958" s="28"/>
      <c r="O1958" s="28"/>
      <c r="P1958" s="16"/>
      <c r="Q1958" s="28"/>
      <c r="R1958" s="28"/>
      <c r="S1958" s="28"/>
      <c r="T1958" s="28"/>
      <c r="U1958" s="28"/>
      <c r="V1958" s="28"/>
      <c r="W1958" s="28"/>
      <c r="X1958" s="28"/>
      <c r="Y1958" s="28"/>
      <c r="Z1958" s="28"/>
      <c r="AA1958" s="28"/>
      <c r="AB1958" s="28"/>
      <c r="AC1958" s="28"/>
      <c r="AD1958" s="28"/>
      <c r="AE1958" s="28"/>
      <c r="AF1958" s="28"/>
      <c r="AG1958" s="28"/>
      <c r="AH1958" s="28"/>
      <c r="AI1958" s="28"/>
      <c r="AJ1958" s="28"/>
      <c r="AK1958" s="28"/>
      <c r="AL1958" s="28"/>
      <c r="AM1958" s="28"/>
      <c r="AN1958" s="28"/>
      <c r="AO1958" s="28"/>
      <c r="AP1958" s="28"/>
      <c r="AQ1958" s="28"/>
      <c r="AR1958" s="28"/>
      <c r="AS1958" s="28"/>
      <c r="AT1958" s="28"/>
      <c r="AU1958" s="28"/>
      <c r="AV1958" s="28"/>
      <c r="AW1958" s="28"/>
      <c r="AX1958" s="28"/>
      <c r="AY1958" s="28"/>
      <c r="AZ1958" s="28"/>
      <c r="BA1958" s="28"/>
      <c r="BB1958" s="28"/>
      <c r="BC1958" s="28"/>
      <c r="BD1958" s="28"/>
      <c r="BE1958" s="28"/>
      <c r="BF1958" s="28"/>
      <c r="BG1958" s="28"/>
      <c r="BH1958" s="28"/>
      <c r="BI1958" s="28"/>
      <c r="BJ1958" s="28"/>
      <c r="BK1958" s="28"/>
      <c r="BL1958" s="28"/>
      <c r="BM1958" s="28"/>
    </row>
    <row r="1959" spans="5:65" ht="15">
      <c r="E1959" s="28"/>
      <c r="F1959" s="28"/>
      <c r="G1959" s="28"/>
      <c r="H1959" s="28"/>
      <c r="I1959" s="28"/>
      <c r="J1959" s="28"/>
      <c r="K1959" s="28"/>
      <c r="L1959" s="28"/>
      <c r="M1959" s="28"/>
      <c r="N1959" s="28"/>
      <c r="O1959" s="28"/>
      <c r="P1959" s="16"/>
      <c r="Q1959" s="28"/>
      <c r="R1959" s="28"/>
      <c r="S1959" s="28"/>
      <c r="T1959" s="28"/>
      <c r="U1959" s="28"/>
      <c r="V1959" s="28"/>
      <c r="W1959" s="28"/>
      <c r="X1959" s="28"/>
      <c r="Y1959" s="28"/>
      <c r="Z1959" s="28"/>
      <c r="AA1959" s="28"/>
      <c r="AB1959" s="28"/>
      <c r="AC1959" s="28"/>
      <c r="AD1959" s="28"/>
      <c r="AE1959" s="28"/>
      <c r="AF1959" s="28"/>
      <c r="AG1959" s="28"/>
      <c r="AH1959" s="28"/>
      <c r="AI1959" s="28"/>
      <c r="AJ1959" s="28"/>
      <c r="AK1959" s="28"/>
      <c r="AL1959" s="28"/>
      <c r="AM1959" s="28"/>
      <c r="AN1959" s="28"/>
      <c r="AO1959" s="28"/>
      <c r="AP1959" s="28"/>
      <c r="AQ1959" s="28"/>
      <c r="AR1959" s="28"/>
      <c r="AS1959" s="28"/>
      <c r="AT1959" s="28"/>
      <c r="AU1959" s="28"/>
      <c r="AV1959" s="28"/>
      <c r="AW1959" s="28"/>
      <c r="AX1959" s="28"/>
      <c r="AY1959" s="28"/>
      <c r="AZ1959" s="28"/>
      <c r="BA1959" s="28"/>
      <c r="BB1959" s="28"/>
      <c r="BC1959" s="28"/>
      <c r="BD1959" s="28"/>
      <c r="BE1959" s="28"/>
      <c r="BF1959" s="28"/>
      <c r="BG1959" s="28"/>
      <c r="BH1959" s="28"/>
      <c r="BI1959" s="28"/>
      <c r="BJ1959" s="28"/>
      <c r="BK1959" s="28"/>
      <c r="BL1959" s="28"/>
      <c r="BM1959" s="28"/>
    </row>
    <row r="1960" spans="5:65" ht="15">
      <c r="E1960" s="28"/>
      <c r="F1960" s="28"/>
      <c r="G1960" s="28"/>
      <c r="H1960" s="28"/>
      <c r="I1960" s="28"/>
      <c r="J1960" s="28"/>
      <c r="K1960" s="28"/>
      <c r="L1960" s="28"/>
      <c r="M1960" s="28"/>
      <c r="N1960" s="28"/>
      <c r="O1960" s="28"/>
      <c r="P1960" s="16"/>
      <c r="Q1960" s="28"/>
      <c r="R1960" s="28"/>
      <c r="S1960" s="28"/>
      <c r="T1960" s="28"/>
      <c r="U1960" s="28"/>
      <c r="V1960" s="28"/>
      <c r="W1960" s="28"/>
      <c r="X1960" s="28"/>
      <c r="Y1960" s="28"/>
      <c r="Z1960" s="28"/>
      <c r="AA1960" s="28"/>
      <c r="AB1960" s="28"/>
      <c r="AC1960" s="28"/>
      <c r="AD1960" s="28"/>
      <c r="AE1960" s="28"/>
      <c r="AF1960" s="28"/>
      <c r="AG1960" s="28"/>
      <c r="AH1960" s="28"/>
      <c r="AI1960" s="28"/>
      <c r="AJ1960" s="28"/>
      <c r="AK1960" s="28"/>
      <c r="AL1960" s="28"/>
      <c r="AM1960" s="28"/>
      <c r="AN1960" s="28"/>
      <c r="AO1960" s="28"/>
      <c r="AP1960" s="28"/>
      <c r="AQ1960" s="28"/>
      <c r="AR1960" s="28"/>
      <c r="AS1960" s="28"/>
      <c r="AT1960" s="28"/>
      <c r="AU1960" s="28"/>
      <c r="AV1960" s="28"/>
      <c r="AW1960" s="28"/>
      <c r="AX1960" s="28"/>
      <c r="AY1960" s="28"/>
      <c r="AZ1960" s="28"/>
      <c r="BA1960" s="28"/>
      <c r="BB1960" s="28"/>
      <c r="BC1960" s="28"/>
      <c r="BD1960" s="28"/>
      <c r="BE1960" s="28"/>
      <c r="BF1960" s="28"/>
      <c r="BG1960" s="28"/>
      <c r="BH1960" s="28"/>
      <c r="BI1960" s="28"/>
      <c r="BJ1960" s="28"/>
      <c r="BK1960" s="28"/>
      <c r="BL1960" s="28"/>
      <c r="BM1960" s="28"/>
    </row>
    <row r="1961" spans="5:65" ht="15">
      <c r="E1961" s="28"/>
      <c r="F1961" s="28"/>
      <c r="G1961" s="28"/>
      <c r="H1961" s="28"/>
      <c r="I1961" s="28"/>
      <c r="J1961" s="28"/>
      <c r="K1961" s="28"/>
      <c r="L1961" s="28"/>
      <c r="M1961" s="28"/>
      <c r="N1961" s="28"/>
      <c r="O1961" s="28"/>
      <c r="P1961" s="16"/>
      <c r="Q1961" s="28"/>
      <c r="R1961" s="28"/>
      <c r="S1961" s="28"/>
      <c r="T1961" s="28"/>
      <c r="U1961" s="28"/>
      <c r="V1961" s="28"/>
      <c r="W1961" s="28"/>
      <c r="X1961" s="28"/>
      <c r="Y1961" s="28"/>
      <c r="Z1961" s="28"/>
      <c r="AA1961" s="28"/>
      <c r="AB1961" s="28"/>
      <c r="AC1961" s="28"/>
      <c r="AD1961" s="28"/>
      <c r="AE1961" s="28"/>
      <c r="AF1961" s="28"/>
      <c r="AG1961" s="28"/>
      <c r="AH1961" s="28"/>
      <c r="AI1961" s="28"/>
      <c r="AJ1961" s="28"/>
      <c r="AK1961" s="28"/>
      <c r="AL1961" s="28"/>
      <c r="AM1961" s="28"/>
      <c r="AN1961" s="28"/>
      <c r="AO1961" s="28"/>
      <c r="AP1961" s="28"/>
      <c r="AQ1961" s="28"/>
      <c r="AR1961" s="28"/>
      <c r="AS1961" s="28"/>
      <c r="AT1961" s="28"/>
      <c r="AU1961" s="28"/>
      <c r="AV1961" s="28"/>
      <c r="AW1961" s="28"/>
      <c r="AX1961" s="28"/>
      <c r="AY1961" s="28"/>
      <c r="AZ1961" s="28"/>
      <c r="BA1961" s="28"/>
      <c r="BB1961" s="28"/>
      <c r="BC1961" s="28"/>
      <c r="BD1961" s="28"/>
      <c r="BE1961" s="28"/>
      <c r="BF1961" s="28"/>
      <c r="BG1961" s="28"/>
      <c r="BH1961" s="28"/>
      <c r="BI1961" s="28"/>
      <c r="BJ1961" s="28"/>
      <c r="BK1961" s="28"/>
      <c r="BL1961" s="28"/>
      <c r="BM1961" s="28"/>
    </row>
    <row r="1962" spans="5:65" ht="15">
      <c r="E1962" s="28"/>
      <c r="F1962" s="28"/>
      <c r="G1962" s="28"/>
      <c r="H1962" s="28"/>
      <c r="I1962" s="28"/>
      <c r="J1962" s="28"/>
      <c r="K1962" s="28"/>
      <c r="L1962" s="28"/>
      <c r="M1962" s="28"/>
      <c r="N1962" s="28"/>
      <c r="O1962" s="28"/>
      <c r="P1962" s="16"/>
      <c r="Q1962" s="28"/>
      <c r="R1962" s="28"/>
      <c r="S1962" s="28"/>
      <c r="T1962" s="28"/>
      <c r="U1962" s="28"/>
      <c r="V1962" s="28"/>
      <c r="W1962" s="28"/>
      <c r="X1962" s="28"/>
      <c r="Y1962" s="28"/>
      <c r="Z1962" s="28"/>
      <c r="AA1962" s="28"/>
      <c r="AB1962" s="28"/>
      <c r="AC1962" s="28"/>
      <c r="AD1962" s="28"/>
      <c r="AE1962" s="28"/>
      <c r="AF1962" s="28"/>
      <c r="AG1962" s="28"/>
      <c r="AH1962" s="28"/>
      <c r="AI1962" s="28"/>
      <c r="AJ1962" s="28"/>
      <c r="AK1962" s="28"/>
      <c r="AL1962" s="28"/>
      <c r="AM1962" s="28"/>
      <c r="AN1962" s="28"/>
      <c r="AO1962" s="28"/>
      <c r="AP1962" s="28"/>
      <c r="AQ1962" s="28"/>
      <c r="AR1962" s="28"/>
      <c r="AS1962" s="28"/>
      <c r="AT1962" s="28"/>
      <c r="AU1962" s="28"/>
      <c r="AV1962" s="28"/>
      <c r="AW1962" s="28"/>
      <c r="AX1962" s="28"/>
      <c r="AY1962" s="28"/>
      <c r="AZ1962" s="28"/>
      <c r="BA1962" s="28"/>
      <c r="BB1962" s="28"/>
      <c r="BC1962" s="28"/>
      <c r="BD1962" s="28"/>
      <c r="BE1962" s="28"/>
      <c r="BF1962" s="28"/>
      <c r="BG1962" s="28"/>
      <c r="BH1962" s="28"/>
      <c r="BI1962" s="28"/>
      <c r="BJ1962" s="28"/>
      <c r="BK1962" s="28"/>
      <c r="BL1962" s="28"/>
      <c r="BM1962" s="28"/>
    </row>
    <row r="1963" spans="5:65" ht="15">
      <c r="E1963" s="28"/>
      <c r="F1963" s="28"/>
      <c r="G1963" s="28"/>
      <c r="H1963" s="28"/>
      <c r="I1963" s="28"/>
      <c r="J1963" s="28"/>
      <c r="K1963" s="28"/>
      <c r="L1963" s="28"/>
      <c r="M1963" s="28"/>
      <c r="N1963" s="28"/>
      <c r="O1963" s="28"/>
      <c r="P1963" s="16"/>
      <c r="Q1963" s="28"/>
      <c r="R1963" s="28"/>
      <c r="S1963" s="28"/>
      <c r="T1963" s="28"/>
      <c r="U1963" s="28"/>
      <c r="V1963" s="28"/>
      <c r="W1963" s="28"/>
      <c r="X1963" s="28"/>
      <c r="Y1963" s="28"/>
      <c r="Z1963" s="28"/>
      <c r="AA1963" s="28"/>
      <c r="AB1963" s="28"/>
      <c r="AC1963" s="28"/>
      <c r="AD1963" s="28"/>
      <c r="AE1963" s="28"/>
      <c r="AF1963" s="28"/>
      <c r="AG1963" s="28"/>
      <c r="AH1963" s="28"/>
      <c r="AI1963" s="28"/>
      <c r="AJ1963" s="28"/>
      <c r="AK1963" s="28"/>
      <c r="AL1963" s="28"/>
      <c r="AM1963" s="28"/>
      <c r="AN1963" s="28"/>
      <c r="AO1963" s="28"/>
      <c r="AP1963" s="28"/>
      <c r="AQ1963" s="28"/>
      <c r="AR1963" s="28"/>
      <c r="AS1963" s="28"/>
      <c r="AT1963" s="28"/>
      <c r="AU1963" s="28"/>
      <c r="AV1963" s="28"/>
      <c r="AW1963" s="28"/>
      <c r="AX1963" s="28"/>
      <c r="AY1963" s="28"/>
      <c r="AZ1963" s="28"/>
      <c r="BA1963" s="28"/>
      <c r="BB1963" s="28"/>
      <c r="BC1963" s="28"/>
      <c r="BD1963" s="28"/>
      <c r="BE1963" s="28"/>
      <c r="BF1963" s="28"/>
      <c r="BG1963" s="28"/>
      <c r="BH1963" s="28"/>
      <c r="BI1963" s="28"/>
      <c r="BJ1963" s="28"/>
      <c r="BK1963" s="28"/>
      <c r="BL1963" s="28"/>
      <c r="BM1963" s="28"/>
    </row>
    <row r="1964" spans="5:65" ht="15">
      <c r="E1964" s="28"/>
      <c r="F1964" s="28"/>
      <c r="G1964" s="28"/>
      <c r="H1964" s="28"/>
      <c r="I1964" s="28"/>
      <c r="J1964" s="28"/>
      <c r="K1964" s="28"/>
      <c r="L1964" s="28"/>
      <c r="M1964" s="28"/>
      <c r="N1964" s="28"/>
      <c r="O1964" s="28"/>
      <c r="P1964" s="16"/>
      <c r="Q1964" s="28"/>
      <c r="R1964" s="28"/>
      <c r="S1964" s="28"/>
      <c r="T1964" s="28"/>
      <c r="U1964" s="28"/>
      <c r="V1964" s="28"/>
      <c r="W1964" s="28"/>
      <c r="X1964" s="28"/>
      <c r="Y1964" s="28"/>
      <c r="Z1964" s="28"/>
      <c r="AA1964" s="28"/>
      <c r="AB1964" s="28"/>
      <c r="AC1964" s="28"/>
      <c r="AD1964" s="28"/>
      <c r="AE1964" s="28"/>
      <c r="AF1964" s="28"/>
      <c r="AG1964" s="28"/>
      <c r="AH1964" s="28"/>
      <c r="AI1964" s="28"/>
      <c r="AJ1964" s="28"/>
      <c r="AK1964" s="28"/>
      <c r="AL1964" s="28"/>
      <c r="AM1964" s="28"/>
      <c r="AN1964" s="28"/>
      <c r="AO1964" s="28"/>
      <c r="AP1964" s="28"/>
      <c r="AQ1964" s="28"/>
      <c r="AR1964" s="28"/>
      <c r="AS1964" s="28"/>
      <c r="AT1964" s="28"/>
      <c r="AU1964" s="28"/>
      <c r="AV1964" s="28"/>
      <c r="AW1964" s="28"/>
      <c r="AX1964" s="28"/>
      <c r="AY1964" s="28"/>
      <c r="AZ1964" s="28"/>
      <c r="BA1964" s="28"/>
      <c r="BB1964" s="28"/>
      <c r="BC1964" s="28"/>
      <c r="BD1964" s="28"/>
      <c r="BE1964" s="28"/>
      <c r="BF1964" s="28"/>
      <c r="BG1964" s="28"/>
      <c r="BH1964" s="28"/>
      <c r="BI1964" s="28"/>
      <c r="BJ1964" s="28"/>
      <c r="BK1964" s="28"/>
      <c r="BL1964" s="28"/>
      <c r="BM1964" s="28"/>
    </row>
    <row r="1965" spans="5:65" ht="15">
      <c r="E1965" s="28"/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  <c r="P1965" s="16"/>
      <c r="Q1965" s="28"/>
      <c r="R1965" s="28"/>
      <c r="S1965" s="28"/>
      <c r="T1965" s="28"/>
      <c r="U1965" s="28"/>
      <c r="V1965" s="28"/>
      <c r="W1965" s="28"/>
      <c r="X1965" s="28"/>
      <c r="Y1965" s="28"/>
      <c r="Z1965" s="28"/>
      <c r="AA1965" s="28"/>
      <c r="AB1965" s="28"/>
      <c r="AC1965" s="28"/>
      <c r="AD1965" s="28"/>
      <c r="AE1965" s="28"/>
      <c r="AF1965" s="28"/>
      <c r="AG1965" s="28"/>
      <c r="AH1965" s="28"/>
      <c r="AI1965" s="28"/>
      <c r="AJ1965" s="28"/>
      <c r="AK1965" s="28"/>
      <c r="AL1965" s="28"/>
      <c r="AM1965" s="28"/>
      <c r="AN1965" s="28"/>
      <c r="AO1965" s="28"/>
      <c r="AP1965" s="28"/>
      <c r="AQ1965" s="28"/>
      <c r="AR1965" s="28"/>
      <c r="AS1965" s="28"/>
      <c r="AT1965" s="28"/>
      <c r="AU1965" s="28"/>
      <c r="AV1965" s="28"/>
      <c r="AW1965" s="28"/>
      <c r="AX1965" s="28"/>
      <c r="AY1965" s="28"/>
      <c r="AZ1965" s="28"/>
      <c r="BA1965" s="28"/>
      <c r="BB1965" s="28"/>
      <c r="BC1965" s="28"/>
      <c r="BD1965" s="28"/>
      <c r="BE1965" s="28"/>
      <c r="BF1965" s="28"/>
      <c r="BG1965" s="28"/>
      <c r="BH1965" s="28"/>
      <c r="BI1965" s="28"/>
      <c r="BJ1965" s="28"/>
      <c r="BK1965" s="28"/>
      <c r="BL1965" s="28"/>
      <c r="BM1965" s="28"/>
    </row>
    <row r="1966" spans="5:65" ht="15">
      <c r="E1966" s="28"/>
      <c r="F1966" s="28"/>
      <c r="G1966" s="28"/>
      <c r="H1966" s="28"/>
      <c r="I1966" s="28"/>
      <c r="J1966" s="28"/>
      <c r="K1966" s="28"/>
      <c r="L1966" s="28"/>
      <c r="M1966" s="28"/>
      <c r="N1966" s="28"/>
      <c r="O1966" s="28"/>
      <c r="P1966" s="16"/>
      <c r="Q1966" s="28"/>
      <c r="R1966" s="28"/>
      <c r="S1966" s="28"/>
      <c r="T1966" s="28"/>
      <c r="U1966" s="28"/>
      <c r="V1966" s="28"/>
      <c r="W1966" s="28"/>
      <c r="X1966" s="28"/>
      <c r="Y1966" s="28"/>
      <c r="Z1966" s="28"/>
      <c r="AA1966" s="28"/>
      <c r="AB1966" s="28"/>
      <c r="AC1966" s="28"/>
      <c r="AD1966" s="28"/>
      <c r="AE1966" s="28"/>
      <c r="AF1966" s="28"/>
      <c r="AG1966" s="28"/>
      <c r="AH1966" s="28"/>
      <c r="AI1966" s="28"/>
      <c r="AJ1966" s="28"/>
      <c r="AK1966" s="28"/>
      <c r="AL1966" s="28"/>
      <c r="AM1966" s="28"/>
      <c r="AN1966" s="28"/>
      <c r="AO1966" s="28"/>
      <c r="AP1966" s="28"/>
      <c r="AQ1966" s="28"/>
      <c r="AR1966" s="28"/>
      <c r="AS1966" s="28"/>
      <c r="AT1966" s="28"/>
      <c r="AU1966" s="28"/>
      <c r="AV1966" s="28"/>
      <c r="AW1966" s="28"/>
      <c r="AX1966" s="28"/>
      <c r="AY1966" s="28"/>
      <c r="AZ1966" s="28"/>
      <c r="BA1966" s="28"/>
      <c r="BB1966" s="28"/>
      <c r="BC1966" s="28"/>
      <c r="BD1966" s="28"/>
      <c r="BE1966" s="28"/>
      <c r="BF1966" s="28"/>
      <c r="BG1966" s="28"/>
      <c r="BH1966" s="28"/>
      <c r="BI1966" s="28"/>
      <c r="BJ1966" s="28"/>
      <c r="BK1966" s="28"/>
      <c r="BL1966" s="28"/>
      <c r="BM1966" s="28"/>
    </row>
    <row r="1967" spans="5:65" ht="15">
      <c r="E1967" s="28"/>
      <c r="F1967" s="28"/>
      <c r="G1967" s="28"/>
      <c r="H1967" s="28"/>
      <c r="I1967" s="28"/>
      <c r="J1967" s="28"/>
      <c r="K1967" s="28"/>
      <c r="L1967" s="28"/>
      <c r="M1967" s="28"/>
      <c r="N1967" s="28"/>
      <c r="O1967" s="28"/>
      <c r="P1967" s="16"/>
      <c r="Q1967" s="28"/>
      <c r="R1967" s="28"/>
      <c r="S1967" s="28"/>
      <c r="T1967" s="28"/>
      <c r="U1967" s="28"/>
      <c r="V1967" s="28"/>
      <c r="W1967" s="28"/>
      <c r="X1967" s="28"/>
      <c r="Y1967" s="28"/>
      <c r="Z1967" s="28"/>
      <c r="AA1967" s="28"/>
      <c r="AB1967" s="28"/>
      <c r="AC1967" s="28"/>
      <c r="AD1967" s="28"/>
      <c r="AE1967" s="28"/>
      <c r="AF1967" s="28"/>
      <c r="AG1967" s="28"/>
      <c r="AH1967" s="28"/>
      <c r="AI1967" s="28"/>
      <c r="AJ1967" s="28"/>
      <c r="AK1967" s="28"/>
      <c r="AL1967" s="28"/>
      <c r="AM1967" s="28"/>
      <c r="AN1967" s="28"/>
      <c r="AO1967" s="28"/>
      <c r="AP1967" s="28"/>
      <c r="AQ1967" s="28"/>
      <c r="AR1967" s="28"/>
      <c r="AS1967" s="28"/>
      <c r="AT1967" s="28"/>
      <c r="AU1967" s="28"/>
      <c r="AV1967" s="28"/>
      <c r="AW1967" s="28"/>
      <c r="AX1967" s="28"/>
      <c r="AY1967" s="28"/>
      <c r="AZ1967" s="28"/>
      <c r="BA1967" s="28"/>
      <c r="BB1967" s="28"/>
      <c r="BC1967" s="28"/>
      <c r="BD1967" s="28"/>
      <c r="BE1967" s="28"/>
      <c r="BF1967" s="28"/>
      <c r="BG1967" s="28"/>
      <c r="BH1967" s="28"/>
      <c r="BI1967" s="28"/>
      <c r="BJ1967" s="28"/>
      <c r="BK1967" s="28"/>
      <c r="BL1967" s="28"/>
      <c r="BM1967" s="28"/>
    </row>
    <row r="1968" spans="5:65" ht="15">
      <c r="E1968" s="28"/>
      <c r="F1968" s="28"/>
      <c r="G1968" s="28"/>
      <c r="H1968" s="28"/>
      <c r="I1968" s="28"/>
      <c r="J1968" s="28"/>
      <c r="K1968" s="28"/>
      <c r="L1968" s="28"/>
      <c r="M1968" s="28"/>
      <c r="N1968" s="28"/>
      <c r="O1968" s="28"/>
      <c r="P1968" s="16"/>
      <c r="Q1968" s="28"/>
      <c r="R1968" s="28"/>
      <c r="S1968" s="28"/>
      <c r="T1968" s="28"/>
      <c r="U1968" s="28"/>
      <c r="V1968" s="28"/>
      <c r="W1968" s="28"/>
      <c r="X1968" s="28"/>
      <c r="Y1968" s="28"/>
      <c r="Z1968" s="28"/>
      <c r="AA1968" s="28"/>
      <c r="AB1968" s="28"/>
      <c r="AC1968" s="28"/>
      <c r="AD1968" s="28"/>
      <c r="AE1968" s="28"/>
      <c r="AF1968" s="28"/>
      <c r="AG1968" s="28"/>
      <c r="AH1968" s="28"/>
      <c r="AI1968" s="28"/>
      <c r="AJ1968" s="28"/>
      <c r="AK1968" s="28"/>
      <c r="AL1968" s="28"/>
      <c r="AM1968" s="28"/>
      <c r="AN1968" s="28"/>
      <c r="AO1968" s="28"/>
      <c r="AP1968" s="28"/>
      <c r="AQ1968" s="28"/>
      <c r="AR1968" s="28"/>
      <c r="AS1968" s="28"/>
      <c r="AT1968" s="28"/>
      <c r="AU1968" s="28"/>
      <c r="AV1968" s="28"/>
      <c r="AW1968" s="28"/>
      <c r="AX1968" s="28"/>
      <c r="AY1968" s="28"/>
      <c r="AZ1968" s="28"/>
      <c r="BA1968" s="28"/>
      <c r="BB1968" s="28"/>
      <c r="BC1968" s="28"/>
      <c r="BD1968" s="28"/>
      <c r="BE1968" s="28"/>
      <c r="BF1968" s="28"/>
      <c r="BG1968" s="28"/>
      <c r="BH1968" s="28"/>
      <c r="BI1968" s="28"/>
      <c r="BJ1968" s="28"/>
      <c r="BK1968" s="28"/>
      <c r="BL1968" s="28"/>
      <c r="BM1968" s="28"/>
    </row>
    <row r="1969" spans="5:65" ht="15">
      <c r="E1969" s="28"/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  <c r="P1969" s="16"/>
      <c r="Q1969" s="28"/>
      <c r="R1969" s="28"/>
      <c r="S1969" s="28"/>
      <c r="T1969" s="28"/>
      <c r="U1969" s="28"/>
      <c r="V1969" s="28"/>
      <c r="W1969" s="28"/>
      <c r="X1969" s="28"/>
      <c r="Y1969" s="28"/>
      <c r="Z1969" s="28"/>
      <c r="AA1969" s="28"/>
      <c r="AB1969" s="28"/>
      <c r="AC1969" s="28"/>
      <c r="AD1969" s="28"/>
      <c r="AE1969" s="28"/>
      <c r="AF1969" s="28"/>
      <c r="AG1969" s="28"/>
      <c r="AH1969" s="28"/>
      <c r="AI1969" s="28"/>
      <c r="AJ1969" s="28"/>
      <c r="AK1969" s="28"/>
      <c r="AL1969" s="28"/>
      <c r="AM1969" s="28"/>
      <c r="AN1969" s="28"/>
      <c r="AO1969" s="28"/>
      <c r="AP1969" s="28"/>
      <c r="AQ1969" s="28"/>
      <c r="AR1969" s="28"/>
      <c r="AS1969" s="28"/>
      <c r="AT1969" s="28"/>
      <c r="AU1969" s="28"/>
      <c r="AV1969" s="28"/>
      <c r="AW1969" s="28"/>
      <c r="AX1969" s="28"/>
      <c r="AY1969" s="28"/>
      <c r="AZ1969" s="28"/>
      <c r="BA1969" s="28"/>
      <c r="BB1969" s="28"/>
      <c r="BC1969" s="28"/>
      <c r="BD1969" s="28"/>
      <c r="BE1969" s="28"/>
      <c r="BF1969" s="28"/>
      <c r="BG1969" s="28"/>
      <c r="BH1969" s="28"/>
      <c r="BI1969" s="28"/>
      <c r="BJ1969" s="28"/>
      <c r="BK1969" s="28"/>
      <c r="BL1969" s="28"/>
      <c r="BM1969" s="28"/>
    </row>
    <row r="1970" spans="5:65" ht="15">
      <c r="E1970" s="28"/>
      <c r="F1970" s="28"/>
      <c r="G1970" s="28"/>
      <c r="H1970" s="28"/>
      <c r="I1970" s="28"/>
      <c r="J1970" s="28"/>
      <c r="K1970" s="28"/>
      <c r="L1970" s="28"/>
      <c r="M1970" s="28"/>
      <c r="N1970" s="28"/>
      <c r="O1970" s="28"/>
      <c r="P1970" s="16"/>
      <c r="Q1970" s="28"/>
      <c r="R1970" s="28"/>
      <c r="S1970" s="28"/>
      <c r="T1970" s="28"/>
      <c r="U1970" s="28"/>
      <c r="V1970" s="28"/>
      <c r="W1970" s="28"/>
      <c r="X1970" s="28"/>
      <c r="Y1970" s="28"/>
      <c r="Z1970" s="28"/>
      <c r="AA1970" s="28"/>
      <c r="AB1970" s="28"/>
      <c r="AC1970" s="28"/>
      <c r="AD1970" s="28"/>
      <c r="AE1970" s="28"/>
      <c r="AF1970" s="28"/>
      <c r="AG1970" s="28"/>
      <c r="AH1970" s="28"/>
      <c r="AI1970" s="28"/>
      <c r="AJ1970" s="28"/>
      <c r="AK1970" s="28"/>
      <c r="AL1970" s="28"/>
      <c r="AM1970" s="28"/>
      <c r="AN1970" s="28"/>
      <c r="AO1970" s="28"/>
      <c r="AP1970" s="28"/>
      <c r="AQ1970" s="28"/>
      <c r="AR1970" s="28"/>
      <c r="AS1970" s="28"/>
      <c r="AT1970" s="28"/>
      <c r="AU1970" s="28"/>
      <c r="AV1970" s="28"/>
      <c r="AW1970" s="28"/>
      <c r="AX1970" s="28"/>
      <c r="AY1970" s="28"/>
      <c r="AZ1970" s="28"/>
      <c r="BA1970" s="28"/>
      <c r="BB1970" s="28"/>
      <c r="BC1970" s="28"/>
      <c r="BD1970" s="28"/>
      <c r="BE1970" s="28"/>
      <c r="BF1970" s="28"/>
      <c r="BG1970" s="28"/>
      <c r="BH1970" s="28"/>
      <c r="BI1970" s="28"/>
      <c r="BJ1970" s="28"/>
      <c r="BK1970" s="28"/>
      <c r="BL1970" s="28"/>
      <c r="BM1970" s="28"/>
    </row>
    <row r="1971" spans="5:65" ht="15">
      <c r="E1971" s="28"/>
      <c r="F1971" s="28"/>
      <c r="G1971" s="28"/>
      <c r="H1971" s="28"/>
      <c r="I1971" s="28"/>
      <c r="J1971" s="28"/>
      <c r="K1971" s="28"/>
      <c r="L1971" s="28"/>
      <c r="M1971" s="28"/>
      <c r="N1971" s="28"/>
      <c r="O1971" s="28"/>
      <c r="P1971" s="16"/>
      <c r="Q1971" s="28"/>
      <c r="R1971" s="28"/>
      <c r="S1971" s="28"/>
      <c r="T1971" s="28"/>
      <c r="U1971" s="28"/>
      <c r="V1971" s="28"/>
      <c r="W1971" s="28"/>
      <c r="X1971" s="28"/>
      <c r="Y1971" s="28"/>
      <c r="Z1971" s="28"/>
      <c r="AA1971" s="28"/>
      <c r="AB1971" s="28"/>
      <c r="AC1971" s="28"/>
      <c r="AD1971" s="28"/>
      <c r="AE1971" s="28"/>
      <c r="AF1971" s="28"/>
      <c r="AG1971" s="28"/>
      <c r="AH1971" s="28"/>
      <c r="AI1971" s="28"/>
      <c r="AJ1971" s="28"/>
      <c r="AK1971" s="28"/>
      <c r="AL1971" s="28"/>
      <c r="AM1971" s="28"/>
      <c r="AN1971" s="28"/>
      <c r="AO1971" s="28"/>
      <c r="AP1971" s="28"/>
      <c r="AQ1971" s="28"/>
      <c r="AR1971" s="28"/>
      <c r="AS1971" s="28"/>
      <c r="AT1971" s="28"/>
      <c r="AU1971" s="28"/>
      <c r="AV1971" s="28"/>
      <c r="AW1971" s="28"/>
      <c r="AX1971" s="28"/>
      <c r="AY1971" s="28"/>
      <c r="AZ1971" s="28"/>
      <c r="BA1971" s="28"/>
      <c r="BB1971" s="28"/>
      <c r="BC1971" s="28"/>
      <c r="BD1971" s="28"/>
      <c r="BE1971" s="28"/>
      <c r="BF1971" s="28"/>
      <c r="BG1971" s="28"/>
      <c r="BH1971" s="28"/>
      <c r="BI1971" s="28"/>
      <c r="BJ1971" s="28"/>
      <c r="BK1971" s="28"/>
      <c r="BL1971" s="28"/>
      <c r="BM1971" s="28"/>
    </row>
    <row r="1972" spans="5:65" ht="15">
      <c r="E1972" s="28"/>
      <c r="F1972" s="28"/>
      <c r="G1972" s="28"/>
      <c r="H1972" s="28"/>
      <c r="I1972" s="28"/>
      <c r="J1972" s="28"/>
      <c r="K1972" s="28"/>
      <c r="L1972" s="28"/>
      <c r="M1972" s="28"/>
      <c r="N1972" s="28"/>
      <c r="O1972" s="28"/>
      <c r="P1972" s="16"/>
      <c r="Q1972" s="28"/>
      <c r="R1972" s="28"/>
      <c r="S1972" s="28"/>
      <c r="T1972" s="28"/>
      <c r="U1972" s="28"/>
      <c r="V1972" s="28"/>
      <c r="W1972" s="28"/>
      <c r="X1972" s="28"/>
      <c r="Y1972" s="28"/>
      <c r="Z1972" s="28"/>
      <c r="AA1972" s="28"/>
      <c r="AB1972" s="28"/>
      <c r="AC1972" s="28"/>
      <c r="AD1972" s="28"/>
      <c r="AE1972" s="28"/>
      <c r="AF1972" s="28"/>
      <c r="AG1972" s="28"/>
      <c r="AH1972" s="28"/>
      <c r="AI1972" s="28"/>
      <c r="AJ1972" s="28"/>
      <c r="AK1972" s="28"/>
      <c r="AL1972" s="28"/>
      <c r="AM1972" s="28"/>
      <c r="AN1972" s="28"/>
      <c r="AO1972" s="28"/>
      <c r="AP1972" s="28"/>
      <c r="AQ1972" s="28"/>
      <c r="AR1972" s="28"/>
      <c r="AS1972" s="28"/>
      <c r="AT1972" s="28"/>
      <c r="AU1972" s="28"/>
      <c r="AV1972" s="28"/>
      <c r="AW1972" s="28"/>
      <c r="AX1972" s="28"/>
      <c r="AY1972" s="28"/>
      <c r="AZ1972" s="28"/>
      <c r="BA1972" s="28"/>
      <c r="BB1972" s="28"/>
      <c r="BC1972" s="28"/>
      <c r="BD1972" s="28"/>
      <c r="BE1972" s="28"/>
      <c r="BF1972" s="28"/>
      <c r="BG1972" s="28"/>
      <c r="BH1972" s="28"/>
      <c r="BI1972" s="28"/>
      <c r="BJ1972" s="28"/>
      <c r="BK1972" s="28"/>
      <c r="BL1972" s="28"/>
      <c r="BM1972" s="28"/>
    </row>
    <row r="1973" spans="5:65" ht="15">
      <c r="E1973" s="28"/>
      <c r="F1973" s="28"/>
      <c r="G1973" s="28"/>
      <c r="H1973" s="28"/>
      <c r="I1973" s="28"/>
      <c r="J1973" s="28"/>
      <c r="K1973" s="28"/>
      <c r="L1973" s="28"/>
      <c r="M1973" s="28"/>
      <c r="N1973" s="28"/>
      <c r="O1973" s="28"/>
      <c r="P1973" s="16"/>
      <c r="Q1973" s="28"/>
      <c r="R1973" s="28"/>
      <c r="S1973" s="28"/>
      <c r="T1973" s="28"/>
      <c r="U1973" s="28"/>
      <c r="V1973" s="28"/>
      <c r="W1973" s="28"/>
      <c r="X1973" s="28"/>
      <c r="Y1973" s="28"/>
      <c r="Z1973" s="28"/>
      <c r="AA1973" s="28"/>
      <c r="AB1973" s="28"/>
      <c r="AC1973" s="28"/>
      <c r="AD1973" s="28"/>
      <c r="AE1973" s="28"/>
      <c r="AF1973" s="28"/>
      <c r="AG1973" s="28"/>
      <c r="AH1973" s="28"/>
      <c r="AI1973" s="28"/>
      <c r="AJ1973" s="28"/>
      <c r="AK1973" s="28"/>
      <c r="AL1973" s="28"/>
      <c r="AM1973" s="28"/>
      <c r="AN1973" s="28"/>
      <c r="AO1973" s="28"/>
      <c r="AP1973" s="28"/>
      <c r="AQ1973" s="28"/>
      <c r="AR1973" s="28"/>
      <c r="AS1973" s="28"/>
      <c r="AT1973" s="28"/>
      <c r="AU1973" s="28"/>
      <c r="AV1973" s="28"/>
      <c r="AW1973" s="28"/>
      <c r="AX1973" s="28"/>
      <c r="AY1973" s="28"/>
      <c r="AZ1973" s="28"/>
      <c r="BA1973" s="28"/>
      <c r="BB1973" s="28"/>
      <c r="BC1973" s="28"/>
      <c r="BD1973" s="28"/>
      <c r="BE1973" s="28"/>
      <c r="BF1973" s="28"/>
      <c r="BG1973" s="28"/>
      <c r="BH1973" s="28"/>
      <c r="BI1973" s="28"/>
      <c r="BJ1973" s="28"/>
      <c r="BK1973" s="28"/>
      <c r="BL1973" s="28"/>
      <c r="BM1973" s="28"/>
    </row>
    <row r="1974" spans="5:65" ht="15">
      <c r="E1974" s="28"/>
      <c r="F1974" s="28"/>
      <c r="G1974" s="28"/>
      <c r="H1974" s="28"/>
      <c r="I1974" s="28"/>
      <c r="J1974" s="28"/>
      <c r="K1974" s="28"/>
      <c r="L1974" s="28"/>
      <c r="M1974" s="28"/>
      <c r="N1974" s="28"/>
      <c r="O1974" s="28"/>
      <c r="P1974" s="16"/>
      <c r="Q1974" s="28"/>
      <c r="R1974" s="28"/>
      <c r="S1974" s="28"/>
      <c r="T1974" s="28"/>
      <c r="U1974" s="28"/>
      <c r="V1974" s="28"/>
      <c r="W1974" s="28"/>
      <c r="X1974" s="28"/>
      <c r="Y1974" s="28"/>
      <c r="Z1974" s="28"/>
      <c r="AA1974" s="28"/>
      <c r="AB1974" s="28"/>
      <c r="AC1974" s="28"/>
      <c r="AD1974" s="28"/>
      <c r="AE1974" s="28"/>
      <c r="AF1974" s="28"/>
      <c r="AG1974" s="28"/>
      <c r="AH1974" s="28"/>
      <c r="AI1974" s="28"/>
      <c r="AJ1974" s="28"/>
      <c r="AK1974" s="28"/>
      <c r="AL1974" s="28"/>
      <c r="AM1974" s="28"/>
      <c r="AN1974" s="28"/>
      <c r="AO1974" s="28"/>
      <c r="AP1974" s="28"/>
      <c r="AQ1974" s="28"/>
      <c r="AR1974" s="28"/>
      <c r="AS1974" s="28"/>
      <c r="AT1974" s="28"/>
      <c r="AU1974" s="28"/>
      <c r="AV1974" s="28"/>
      <c r="AW1974" s="28"/>
      <c r="AX1974" s="28"/>
      <c r="AY1974" s="28"/>
      <c r="AZ1974" s="28"/>
      <c r="BA1974" s="28"/>
      <c r="BB1974" s="28"/>
      <c r="BC1974" s="28"/>
      <c r="BD1974" s="28"/>
      <c r="BE1974" s="28"/>
      <c r="BF1974" s="28"/>
      <c r="BG1974" s="28"/>
      <c r="BH1974" s="28"/>
      <c r="BI1974" s="28"/>
      <c r="BJ1974" s="28"/>
      <c r="BK1974" s="28"/>
      <c r="BL1974" s="28"/>
      <c r="BM1974" s="28"/>
    </row>
    <row r="1975" spans="5:65" ht="15">
      <c r="E1975" s="28"/>
      <c r="F1975" s="28"/>
      <c r="G1975" s="28"/>
      <c r="H1975" s="28"/>
      <c r="I1975" s="28"/>
      <c r="J1975" s="28"/>
      <c r="K1975" s="28"/>
      <c r="L1975" s="28"/>
      <c r="M1975" s="28"/>
      <c r="N1975" s="28"/>
      <c r="O1975" s="28"/>
      <c r="P1975" s="16"/>
      <c r="Q1975" s="28"/>
      <c r="R1975" s="28"/>
      <c r="S1975" s="28"/>
      <c r="T1975" s="28"/>
      <c r="U1975" s="28"/>
      <c r="V1975" s="28"/>
      <c r="W1975" s="28"/>
      <c r="X1975" s="28"/>
      <c r="Y1975" s="28"/>
      <c r="Z1975" s="28"/>
      <c r="AA1975" s="28"/>
      <c r="AB1975" s="28"/>
      <c r="AC1975" s="28"/>
      <c r="AD1975" s="28"/>
      <c r="AE1975" s="28"/>
      <c r="AF1975" s="28"/>
      <c r="AG1975" s="28"/>
      <c r="AH1975" s="28"/>
      <c r="AI1975" s="28"/>
      <c r="AJ1975" s="28"/>
      <c r="AK1975" s="28"/>
      <c r="AL1975" s="28"/>
      <c r="AM1975" s="28"/>
      <c r="AN1975" s="28"/>
      <c r="AO1975" s="28"/>
      <c r="AP1975" s="28"/>
      <c r="AQ1975" s="28"/>
      <c r="AR1975" s="28"/>
      <c r="AS1975" s="28"/>
      <c r="AT1975" s="28"/>
      <c r="AU1975" s="28"/>
      <c r="AV1975" s="28"/>
      <c r="AW1975" s="28"/>
      <c r="AX1975" s="28"/>
      <c r="AY1975" s="28"/>
      <c r="AZ1975" s="28"/>
      <c r="BA1975" s="28"/>
      <c r="BB1975" s="28"/>
      <c r="BC1975" s="28"/>
      <c r="BD1975" s="28"/>
      <c r="BE1975" s="28"/>
      <c r="BF1975" s="28"/>
      <c r="BG1975" s="28"/>
      <c r="BH1975" s="28"/>
      <c r="BI1975" s="28"/>
      <c r="BJ1975" s="28"/>
      <c r="BK1975" s="28"/>
      <c r="BL1975" s="28"/>
      <c r="BM1975" s="28"/>
    </row>
    <row r="1976" spans="5:65" ht="15">
      <c r="E1976" s="28"/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  <c r="P1976" s="16"/>
      <c r="Q1976" s="28"/>
      <c r="R1976" s="28"/>
      <c r="S1976" s="28"/>
      <c r="T1976" s="28"/>
      <c r="U1976" s="28"/>
      <c r="V1976" s="28"/>
      <c r="W1976" s="28"/>
      <c r="X1976" s="28"/>
      <c r="Y1976" s="28"/>
      <c r="Z1976" s="28"/>
      <c r="AA1976" s="28"/>
      <c r="AB1976" s="28"/>
      <c r="AC1976" s="28"/>
      <c r="AD1976" s="28"/>
      <c r="AE1976" s="28"/>
      <c r="AF1976" s="28"/>
      <c r="AG1976" s="28"/>
      <c r="AH1976" s="28"/>
      <c r="AI1976" s="28"/>
      <c r="AJ1976" s="28"/>
      <c r="AK1976" s="28"/>
      <c r="AL1976" s="28"/>
      <c r="AM1976" s="28"/>
      <c r="AN1976" s="28"/>
      <c r="AO1976" s="28"/>
      <c r="AP1976" s="28"/>
      <c r="AQ1976" s="28"/>
      <c r="AR1976" s="28"/>
      <c r="AS1976" s="28"/>
      <c r="AT1976" s="28"/>
      <c r="AU1976" s="28"/>
      <c r="AV1976" s="28"/>
      <c r="AW1976" s="28"/>
      <c r="AX1976" s="28"/>
      <c r="AY1976" s="28"/>
      <c r="AZ1976" s="28"/>
      <c r="BA1976" s="28"/>
      <c r="BB1976" s="28"/>
      <c r="BC1976" s="28"/>
      <c r="BD1976" s="28"/>
      <c r="BE1976" s="28"/>
      <c r="BF1976" s="28"/>
      <c r="BG1976" s="28"/>
      <c r="BH1976" s="28"/>
      <c r="BI1976" s="28"/>
      <c r="BJ1976" s="28"/>
      <c r="BK1976" s="28"/>
      <c r="BL1976" s="28"/>
      <c r="BM1976" s="28"/>
    </row>
    <row r="1977" spans="5:65" ht="15">
      <c r="E1977" s="28"/>
      <c r="F1977" s="28"/>
      <c r="G1977" s="28"/>
      <c r="H1977" s="28"/>
      <c r="I1977" s="28"/>
      <c r="J1977" s="28"/>
      <c r="K1977" s="28"/>
      <c r="L1977" s="28"/>
      <c r="M1977" s="28"/>
      <c r="N1977" s="28"/>
      <c r="O1977" s="28"/>
      <c r="P1977" s="16"/>
      <c r="Q1977" s="28"/>
      <c r="R1977" s="28"/>
      <c r="S1977" s="28"/>
      <c r="T1977" s="28"/>
      <c r="U1977" s="28"/>
      <c r="V1977" s="28"/>
      <c r="W1977" s="28"/>
      <c r="X1977" s="28"/>
      <c r="Y1977" s="28"/>
      <c r="Z1977" s="28"/>
      <c r="AA1977" s="28"/>
      <c r="AB1977" s="28"/>
      <c r="AC1977" s="28"/>
      <c r="AD1977" s="28"/>
      <c r="AE1977" s="28"/>
      <c r="AF1977" s="28"/>
      <c r="AG1977" s="28"/>
      <c r="AH1977" s="28"/>
      <c r="AI1977" s="28"/>
      <c r="AJ1977" s="28"/>
      <c r="AK1977" s="28"/>
      <c r="AL1977" s="28"/>
      <c r="AM1977" s="28"/>
      <c r="AN1977" s="28"/>
      <c r="AO1977" s="28"/>
      <c r="AP1977" s="28"/>
      <c r="AQ1977" s="28"/>
      <c r="AR1977" s="28"/>
      <c r="AS1977" s="28"/>
      <c r="AT1977" s="28"/>
      <c r="AU1977" s="28"/>
      <c r="AV1977" s="28"/>
      <c r="AW1977" s="28"/>
      <c r="AX1977" s="28"/>
      <c r="AY1977" s="28"/>
      <c r="AZ1977" s="28"/>
      <c r="BA1977" s="28"/>
      <c r="BB1977" s="28"/>
      <c r="BC1977" s="28"/>
      <c r="BD1977" s="28"/>
      <c r="BE1977" s="28"/>
      <c r="BF1977" s="28"/>
      <c r="BG1977" s="28"/>
      <c r="BH1977" s="28"/>
      <c r="BI1977" s="28"/>
      <c r="BJ1977" s="28"/>
      <c r="BK1977" s="28"/>
      <c r="BL1977" s="28"/>
      <c r="BM1977" s="28"/>
    </row>
    <row r="1978" spans="5:65" ht="15">
      <c r="E1978" s="28"/>
      <c r="F1978" s="28"/>
      <c r="G1978" s="28"/>
      <c r="H1978" s="28"/>
      <c r="I1978" s="28"/>
      <c r="J1978" s="28"/>
      <c r="K1978" s="28"/>
      <c r="L1978" s="28"/>
      <c r="M1978" s="28"/>
      <c r="N1978" s="28"/>
      <c r="O1978" s="28"/>
      <c r="P1978" s="16"/>
      <c r="Q1978" s="28"/>
      <c r="R1978" s="28"/>
      <c r="S1978" s="28"/>
      <c r="T1978" s="28"/>
      <c r="U1978" s="28"/>
      <c r="V1978" s="28"/>
      <c r="W1978" s="28"/>
      <c r="X1978" s="28"/>
      <c r="Y1978" s="28"/>
      <c r="Z1978" s="28"/>
      <c r="AA1978" s="28"/>
      <c r="AB1978" s="28"/>
      <c r="AC1978" s="28"/>
      <c r="AD1978" s="28"/>
      <c r="AE1978" s="28"/>
      <c r="AF1978" s="28"/>
      <c r="AG1978" s="28"/>
      <c r="AH1978" s="28"/>
      <c r="AI1978" s="28"/>
      <c r="AJ1978" s="28"/>
      <c r="AK1978" s="28"/>
      <c r="AL1978" s="28"/>
      <c r="AM1978" s="28"/>
      <c r="AN1978" s="28"/>
      <c r="AO1978" s="28"/>
      <c r="AP1978" s="28"/>
      <c r="AQ1978" s="28"/>
      <c r="AR1978" s="28"/>
      <c r="AS1978" s="28"/>
      <c r="AT1978" s="28"/>
      <c r="AU1978" s="28"/>
      <c r="AV1978" s="28"/>
      <c r="AW1978" s="28"/>
      <c r="AX1978" s="28"/>
      <c r="AY1978" s="28"/>
      <c r="AZ1978" s="28"/>
      <c r="BA1978" s="28"/>
      <c r="BB1978" s="28"/>
      <c r="BC1978" s="28"/>
      <c r="BD1978" s="28"/>
      <c r="BE1978" s="28"/>
      <c r="BF1978" s="28"/>
      <c r="BG1978" s="28"/>
      <c r="BH1978" s="28"/>
      <c r="BI1978" s="28"/>
      <c r="BJ1978" s="28"/>
      <c r="BK1978" s="28"/>
      <c r="BL1978" s="28"/>
      <c r="BM1978" s="28"/>
    </row>
    <row r="1979" spans="5:65" ht="15">
      <c r="E1979" s="28"/>
      <c r="F1979" s="28"/>
      <c r="G1979" s="28"/>
      <c r="H1979" s="28"/>
      <c r="I1979" s="28"/>
      <c r="J1979" s="28"/>
      <c r="K1979" s="28"/>
      <c r="L1979" s="28"/>
      <c r="M1979" s="28"/>
      <c r="N1979" s="28"/>
      <c r="O1979" s="28"/>
      <c r="P1979" s="16"/>
      <c r="Q1979" s="28"/>
      <c r="R1979" s="28"/>
      <c r="S1979" s="28"/>
      <c r="T1979" s="28"/>
      <c r="U1979" s="28"/>
      <c r="V1979" s="28"/>
      <c r="W1979" s="28"/>
      <c r="X1979" s="28"/>
      <c r="Y1979" s="28"/>
      <c r="Z1979" s="28"/>
      <c r="AA1979" s="28"/>
      <c r="AB1979" s="28"/>
      <c r="AC1979" s="28"/>
      <c r="AD1979" s="28"/>
      <c r="AE1979" s="28"/>
      <c r="AF1979" s="28"/>
      <c r="AG1979" s="28"/>
      <c r="AH1979" s="28"/>
      <c r="AI1979" s="28"/>
      <c r="AJ1979" s="28"/>
      <c r="AK1979" s="28"/>
      <c r="AL1979" s="28"/>
      <c r="AM1979" s="28"/>
      <c r="AN1979" s="28"/>
      <c r="AO1979" s="28"/>
      <c r="AP1979" s="28"/>
      <c r="AQ1979" s="28"/>
      <c r="AR1979" s="28"/>
      <c r="AS1979" s="28"/>
      <c r="AT1979" s="28"/>
      <c r="AU1979" s="28"/>
      <c r="AV1979" s="28"/>
      <c r="AW1979" s="28"/>
      <c r="AX1979" s="28"/>
      <c r="AY1979" s="28"/>
      <c r="AZ1979" s="28"/>
      <c r="BA1979" s="28"/>
      <c r="BB1979" s="28"/>
      <c r="BC1979" s="28"/>
      <c r="BD1979" s="28"/>
      <c r="BE1979" s="28"/>
      <c r="BF1979" s="28"/>
      <c r="BG1979" s="28"/>
      <c r="BH1979" s="28"/>
      <c r="BI1979" s="28"/>
      <c r="BJ1979" s="28"/>
      <c r="BK1979" s="28"/>
      <c r="BL1979" s="28"/>
      <c r="BM1979" s="28"/>
    </row>
    <row r="1980" spans="5:65" ht="15">
      <c r="E1980" s="28"/>
      <c r="F1980" s="28"/>
      <c r="G1980" s="28"/>
      <c r="H1980" s="28"/>
      <c r="I1980" s="28"/>
      <c r="J1980" s="28"/>
      <c r="K1980" s="28"/>
      <c r="L1980" s="28"/>
      <c r="M1980" s="28"/>
      <c r="N1980" s="28"/>
      <c r="O1980" s="28"/>
      <c r="P1980" s="16"/>
      <c r="Q1980" s="28"/>
      <c r="R1980" s="28"/>
      <c r="S1980" s="28"/>
      <c r="T1980" s="28"/>
      <c r="U1980" s="28"/>
      <c r="V1980" s="28"/>
      <c r="W1980" s="28"/>
      <c r="X1980" s="28"/>
      <c r="Y1980" s="28"/>
      <c r="Z1980" s="28"/>
      <c r="AA1980" s="28"/>
      <c r="AB1980" s="28"/>
      <c r="AC1980" s="28"/>
      <c r="AD1980" s="28"/>
      <c r="AE1980" s="28"/>
      <c r="AF1980" s="28"/>
      <c r="AG1980" s="28"/>
      <c r="AH1980" s="28"/>
      <c r="AI1980" s="28"/>
      <c r="AJ1980" s="28"/>
      <c r="AK1980" s="28"/>
      <c r="AL1980" s="28"/>
      <c r="AM1980" s="28"/>
      <c r="AN1980" s="28"/>
      <c r="AO1980" s="28"/>
      <c r="AP1980" s="28"/>
      <c r="AQ1980" s="28"/>
      <c r="AR1980" s="28"/>
      <c r="AS1980" s="28"/>
      <c r="AT1980" s="28"/>
      <c r="AU1980" s="28"/>
      <c r="AV1980" s="28"/>
      <c r="AW1980" s="28"/>
      <c r="AX1980" s="28"/>
      <c r="AY1980" s="28"/>
      <c r="AZ1980" s="28"/>
      <c r="BA1980" s="28"/>
      <c r="BB1980" s="28"/>
      <c r="BC1980" s="28"/>
      <c r="BD1980" s="28"/>
      <c r="BE1980" s="28"/>
      <c r="BF1980" s="28"/>
      <c r="BG1980" s="28"/>
      <c r="BH1980" s="28"/>
      <c r="BI1980" s="28"/>
      <c r="BJ1980" s="28"/>
      <c r="BK1980" s="28"/>
      <c r="BL1980" s="28"/>
      <c r="BM1980" s="28"/>
    </row>
    <row r="1981" spans="5:65" ht="15">
      <c r="E1981" s="28"/>
      <c r="F1981" s="28"/>
      <c r="G1981" s="28"/>
      <c r="H1981" s="28"/>
      <c r="I1981" s="28"/>
      <c r="J1981" s="28"/>
      <c r="K1981" s="28"/>
      <c r="L1981" s="28"/>
      <c r="M1981" s="28"/>
      <c r="N1981" s="28"/>
      <c r="O1981" s="28"/>
      <c r="P1981" s="16"/>
      <c r="Q1981" s="28"/>
      <c r="R1981" s="28"/>
      <c r="S1981" s="28"/>
      <c r="T1981" s="28"/>
      <c r="U1981" s="28"/>
      <c r="V1981" s="28"/>
      <c r="W1981" s="28"/>
      <c r="X1981" s="28"/>
      <c r="Y1981" s="28"/>
      <c r="Z1981" s="28"/>
      <c r="AA1981" s="28"/>
      <c r="AB1981" s="28"/>
      <c r="AC1981" s="28"/>
      <c r="AD1981" s="28"/>
      <c r="AE1981" s="28"/>
      <c r="AF1981" s="28"/>
      <c r="AG1981" s="28"/>
      <c r="AH1981" s="28"/>
      <c r="AI1981" s="28"/>
      <c r="AJ1981" s="28"/>
      <c r="AK1981" s="28"/>
      <c r="AL1981" s="28"/>
      <c r="AM1981" s="28"/>
      <c r="AN1981" s="28"/>
      <c r="AO1981" s="28"/>
      <c r="AP1981" s="28"/>
      <c r="AQ1981" s="28"/>
      <c r="AR1981" s="28"/>
      <c r="AS1981" s="28"/>
      <c r="AT1981" s="28"/>
      <c r="AU1981" s="28"/>
      <c r="AV1981" s="28"/>
      <c r="AW1981" s="28"/>
      <c r="AX1981" s="28"/>
      <c r="AY1981" s="28"/>
      <c r="AZ1981" s="28"/>
      <c r="BA1981" s="28"/>
      <c r="BB1981" s="28"/>
      <c r="BC1981" s="28"/>
      <c r="BD1981" s="28"/>
      <c r="BE1981" s="28"/>
      <c r="BF1981" s="28"/>
      <c r="BG1981" s="28"/>
      <c r="BH1981" s="28"/>
      <c r="BI1981" s="28"/>
      <c r="BJ1981" s="28"/>
      <c r="BK1981" s="28"/>
      <c r="BL1981" s="28"/>
      <c r="BM1981" s="28"/>
    </row>
    <row r="1982" spans="5:65" ht="15">
      <c r="E1982" s="28"/>
      <c r="F1982" s="28"/>
      <c r="G1982" s="28"/>
      <c r="H1982" s="28"/>
      <c r="I1982" s="28"/>
      <c r="J1982" s="28"/>
      <c r="K1982" s="28"/>
      <c r="L1982" s="28"/>
      <c r="M1982" s="28"/>
      <c r="N1982" s="28"/>
      <c r="O1982" s="28"/>
      <c r="P1982" s="16"/>
      <c r="Q1982" s="28"/>
      <c r="R1982" s="28"/>
      <c r="S1982" s="28"/>
      <c r="T1982" s="28"/>
      <c r="U1982" s="28"/>
      <c r="V1982" s="28"/>
      <c r="W1982" s="28"/>
      <c r="X1982" s="28"/>
      <c r="Y1982" s="28"/>
      <c r="Z1982" s="28"/>
      <c r="AA1982" s="28"/>
      <c r="AB1982" s="28"/>
      <c r="AC1982" s="28"/>
      <c r="AD1982" s="28"/>
      <c r="AE1982" s="28"/>
      <c r="AF1982" s="28"/>
      <c r="AG1982" s="28"/>
      <c r="AH1982" s="28"/>
      <c r="AI1982" s="28"/>
      <c r="AJ1982" s="28"/>
      <c r="AK1982" s="28"/>
      <c r="AL1982" s="28"/>
      <c r="AM1982" s="28"/>
      <c r="AN1982" s="28"/>
      <c r="AO1982" s="28"/>
      <c r="AP1982" s="28"/>
      <c r="AQ1982" s="28"/>
      <c r="AR1982" s="28"/>
      <c r="AS1982" s="28"/>
      <c r="AT1982" s="28"/>
      <c r="AU1982" s="28"/>
      <c r="AV1982" s="28"/>
      <c r="AW1982" s="28"/>
      <c r="AX1982" s="28"/>
      <c r="AY1982" s="28"/>
      <c r="AZ1982" s="28"/>
      <c r="BA1982" s="28"/>
      <c r="BB1982" s="28"/>
      <c r="BC1982" s="28"/>
      <c r="BD1982" s="28"/>
      <c r="BE1982" s="28"/>
      <c r="BF1982" s="28"/>
      <c r="BG1982" s="28"/>
      <c r="BH1982" s="28"/>
      <c r="BI1982" s="28"/>
      <c r="BJ1982" s="28"/>
      <c r="BK1982" s="28"/>
      <c r="BL1982" s="28"/>
      <c r="BM1982" s="28"/>
    </row>
    <row r="1983" spans="5:65" ht="15">
      <c r="E1983" s="28"/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  <c r="P1983" s="16"/>
      <c r="Q1983" s="28"/>
      <c r="R1983" s="28"/>
      <c r="S1983" s="28"/>
      <c r="T1983" s="28"/>
      <c r="U1983" s="28"/>
      <c r="V1983" s="28"/>
      <c r="W1983" s="28"/>
      <c r="X1983" s="28"/>
      <c r="Y1983" s="28"/>
      <c r="Z1983" s="28"/>
      <c r="AA1983" s="28"/>
      <c r="AB1983" s="28"/>
      <c r="AC1983" s="28"/>
      <c r="AD1983" s="28"/>
      <c r="AE1983" s="28"/>
      <c r="AF1983" s="28"/>
      <c r="AG1983" s="28"/>
      <c r="AH1983" s="28"/>
      <c r="AI1983" s="28"/>
      <c r="AJ1983" s="28"/>
      <c r="AK1983" s="28"/>
      <c r="AL1983" s="28"/>
      <c r="AM1983" s="28"/>
      <c r="AN1983" s="28"/>
      <c r="AO1983" s="28"/>
      <c r="AP1983" s="28"/>
      <c r="AQ1983" s="28"/>
      <c r="AR1983" s="28"/>
      <c r="AS1983" s="28"/>
      <c r="AT1983" s="28"/>
      <c r="AU1983" s="28"/>
      <c r="AV1983" s="28"/>
      <c r="AW1983" s="28"/>
      <c r="AX1983" s="28"/>
      <c r="AY1983" s="28"/>
      <c r="AZ1983" s="28"/>
      <c r="BA1983" s="28"/>
      <c r="BB1983" s="28"/>
      <c r="BC1983" s="28"/>
      <c r="BD1983" s="28"/>
      <c r="BE1983" s="28"/>
      <c r="BF1983" s="28"/>
      <c r="BG1983" s="28"/>
      <c r="BH1983" s="28"/>
      <c r="BI1983" s="28"/>
      <c r="BJ1983" s="28"/>
      <c r="BK1983" s="28"/>
      <c r="BL1983" s="28"/>
      <c r="BM1983" s="28"/>
    </row>
    <row r="1984" spans="5:65" ht="15">
      <c r="E1984" s="28"/>
      <c r="F1984" s="28"/>
      <c r="G1984" s="28"/>
      <c r="H1984" s="28"/>
      <c r="I1984" s="28"/>
      <c r="J1984" s="28"/>
      <c r="K1984" s="28"/>
      <c r="L1984" s="28"/>
      <c r="M1984" s="28"/>
      <c r="N1984" s="28"/>
      <c r="O1984" s="28"/>
      <c r="P1984" s="16"/>
      <c r="Q1984" s="28"/>
      <c r="R1984" s="28"/>
      <c r="S1984" s="28"/>
      <c r="T1984" s="28"/>
      <c r="U1984" s="28"/>
      <c r="V1984" s="28"/>
      <c r="W1984" s="28"/>
      <c r="X1984" s="28"/>
      <c r="Y1984" s="28"/>
      <c r="Z1984" s="28"/>
      <c r="AA1984" s="28"/>
      <c r="AB1984" s="28"/>
      <c r="AC1984" s="28"/>
      <c r="AD1984" s="28"/>
      <c r="AE1984" s="28"/>
      <c r="AF1984" s="28"/>
      <c r="AG1984" s="28"/>
      <c r="AH1984" s="28"/>
      <c r="AI1984" s="28"/>
      <c r="AJ1984" s="28"/>
      <c r="AK1984" s="28"/>
      <c r="AL1984" s="28"/>
      <c r="AM1984" s="28"/>
      <c r="AN1984" s="28"/>
      <c r="AO1984" s="28"/>
      <c r="AP1984" s="28"/>
      <c r="AQ1984" s="28"/>
      <c r="AR1984" s="28"/>
      <c r="AS1984" s="28"/>
      <c r="AT1984" s="28"/>
      <c r="AU1984" s="28"/>
      <c r="AV1984" s="28"/>
      <c r="AW1984" s="28"/>
      <c r="AX1984" s="28"/>
      <c r="AY1984" s="28"/>
      <c r="AZ1984" s="28"/>
      <c r="BA1984" s="28"/>
      <c r="BB1984" s="28"/>
      <c r="BC1984" s="28"/>
      <c r="BD1984" s="28"/>
      <c r="BE1984" s="28"/>
      <c r="BF1984" s="28"/>
      <c r="BG1984" s="28"/>
      <c r="BH1984" s="28"/>
      <c r="BI1984" s="28"/>
      <c r="BJ1984" s="28"/>
      <c r="BK1984" s="28"/>
      <c r="BL1984" s="28"/>
      <c r="BM1984" s="28"/>
    </row>
    <row r="1985" spans="5:65" ht="15">
      <c r="E1985" s="28"/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  <c r="P1985" s="16"/>
      <c r="Q1985" s="28"/>
      <c r="R1985" s="28"/>
      <c r="S1985" s="28"/>
      <c r="T1985" s="28"/>
      <c r="U1985" s="28"/>
      <c r="V1985" s="28"/>
      <c r="W1985" s="28"/>
      <c r="X1985" s="28"/>
      <c r="Y1985" s="28"/>
      <c r="Z1985" s="28"/>
      <c r="AA1985" s="28"/>
      <c r="AB1985" s="28"/>
      <c r="AC1985" s="28"/>
      <c r="AD1985" s="28"/>
      <c r="AE1985" s="28"/>
      <c r="AF1985" s="28"/>
      <c r="AG1985" s="28"/>
      <c r="AH1985" s="28"/>
      <c r="AI1985" s="28"/>
      <c r="AJ1985" s="28"/>
      <c r="AK1985" s="28"/>
      <c r="AL1985" s="28"/>
      <c r="AM1985" s="28"/>
      <c r="AN1985" s="28"/>
      <c r="AO1985" s="28"/>
      <c r="AP1985" s="28"/>
      <c r="AQ1985" s="28"/>
      <c r="AR1985" s="28"/>
      <c r="AS1985" s="28"/>
      <c r="AT1985" s="28"/>
      <c r="AU1985" s="28"/>
      <c r="AV1985" s="28"/>
      <c r="AW1985" s="28"/>
      <c r="AX1985" s="28"/>
      <c r="AY1985" s="28"/>
      <c r="AZ1985" s="28"/>
      <c r="BA1985" s="28"/>
      <c r="BB1985" s="28"/>
      <c r="BC1985" s="28"/>
      <c r="BD1985" s="28"/>
      <c r="BE1985" s="28"/>
      <c r="BF1985" s="28"/>
      <c r="BG1985" s="28"/>
      <c r="BH1985" s="28"/>
      <c r="BI1985" s="28"/>
      <c r="BJ1985" s="28"/>
      <c r="BK1985" s="28"/>
      <c r="BL1985" s="28"/>
      <c r="BM1985" s="28"/>
    </row>
    <row r="1986" spans="5:65" ht="15">
      <c r="E1986" s="28"/>
      <c r="F1986" s="28"/>
      <c r="G1986" s="28"/>
      <c r="H1986" s="28"/>
      <c r="I1986" s="28"/>
      <c r="J1986" s="28"/>
      <c r="K1986" s="28"/>
      <c r="L1986" s="28"/>
      <c r="M1986" s="28"/>
      <c r="N1986" s="28"/>
      <c r="O1986" s="28"/>
      <c r="P1986" s="16"/>
      <c r="Q1986" s="28"/>
      <c r="R1986" s="28"/>
      <c r="S1986" s="28"/>
      <c r="T1986" s="28"/>
      <c r="U1986" s="28"/>
      <c r="V1986" s="28"/>
      <c r="W1986" s="28"/>
      <c r="X1986" s="28"/>
      <c r="Y1986" s="28"/>
      <c r="Z1986" s="28"/>
      <c r="AA1986" s="28"/>
      <c r="AB1986" s="28"/>
      <c r="AC1986" s="28"/>
      <c r="AD1986" s="28"/>
      <c r="AE1986" s="28"/>
      <c r="AF1986" s="28"/>
      <c r="AG1986" s="28"/>
      <c r="AH1986" s="28"/>
      <c r="AI1986" s="28"/>
      <c r="AJ1986" s="28"/>
      <c r="AK1986" s="28"/>
      <c r="AL1986" s="28"/>
      <c r="AM1986" s="28"/>
      <c r="AN1986" s="28"/>
      <c r="AO1986" s="28"/>
      <c r="AP1986" s="28"/>
      <c r="AQ1986" s="28"/>
      <c r="AR1986" s="28"/>
      <c r="AS1986" s="28"/>
      <c r="AT1986" s="28"/>
      <c r="AU1986" s="28"/>
      <c r="AV1986" s="28"/>
      <c r="AW1986" s="28"/>
      <c r="AX1986" s="28"/>
      <c r="AY1986" s="28"/>
      <c r="AZ1986" s="28"/>
      <c r="BA1986" s="28"/>
      <c r="BB1986" s="28"/>
      <c r="BC1986" s="28"/>
      <c r="BD1986" s="28"/>
      <c r="BE1986" s="28"/>
      <c r="BF1986" s="28"/>
      <c r="BG1986" s="28"/>
      <c r="BH1986" s="28"/>
      <c r="BI1986" s="28"/>
      <c r="BJ1986" s="28"/>
      <c r="BK1986" s="28"/>
      <c r="BL1986" s="28"/>
      <c r="BM1986" s="28"/>
    </row>
    <row r="1987" spans="5:65" ht="15">
      <c r="E1987" s="28"/>
      <c r="F1987" s="28"/>
      <c r="G1987" s="28"/>
      <c r="H1987" s="28"/>
      <c r="I1987" s="28"/>
      <c r="J1987" s="28"/>
      <c r="K1987" s="28"/>
      <c r="L1987" s="28"/>
      <c r="M1987" s="28"/>
      <c r="N1987" s="28"/>
      <c r="O1987" s="28"/>
      <c r="P1987" s="16"/>
      <c r="Q1987" s="28"/>
      <c r="R1987" s="28"/>
      <c r="S1987" s="28"/>
      <c r="T1987" s="28"/>
      <c r="U1987" s="28"/>
      <c r="V1987" s="28"/>
      <c r="W1987" s="28"/>
      <c r="X1987" s="28"/>
      <c r="Y1987" s="28"/>
      <c r="Z1987" s="28"/>
      <c r="AA1987" s="28"/>
      <c r="AB1987" s="28"/>
      <c r="AC1987" s="28"/>
      <c r="AD1987" s="28"/>
      <c r="AE1987" s="28"/>
      <c r="AF1987" s="28"/>
      <c r="AG1987" s="28"/>
      <c r="AH1987" s="28"/>
      <c r="AI1987" s="28"/>
      <c r="AJ1987" s="28"/>
      <c r="AK1987" s="28"/>
      <c r="AL1987" s="28"/>
      <c r="AM1987" s="28"/>
      <c r="AN1987" s="28"/>
      <c r="AO1987" s="28"/>
      <c r="AP1987" s="28"/>
      <c r="AQ1987" s="28"/>
      <c r="AR1987" s="28"/>
      <c r="AS1987" s="28"/>
      <c r="AT1987" s="28"/>
      <c r="AU1987" s="28"/>
      <c r="AV1987" s="28"/>
      <c r="AW1987" s="28"/>
      <c r="AX1987" s="28"/>
      <c r="AY1987" s="28"/>
      <c r="AZ1987" s="28"/>
      <c r="BA1987" s="28"/>
      <c r="BB1987" s="28"/>
      <c r="BC1987" s="28"/>
      <c r="BD1987" s="28"/>
      <c r="BE1987" s="28"/>
      <c r="BF1987" s="28"/>
      <c r="BG1987" s="28"/>
      <c r="BH1987" s="28"/>
      <c r="BI1987" s="28"/>
      <c r="BJ1987" s="28"/>
      <c r="BK1987" s="28"/>
      <c r="BL1987" s="28"/>
      <c r="BM1987" s="28"/>
    </row>
    <row r="1988" spans="5:65" ht="15">
      <c r="E1988" s="28"/>
      <c r="F1988" s="28"/>
      <c r="G1988" s="28"/>
      <c r="H1988" s="28"/>
      <c r="I1988" s="28"/>
      <c r="J1988" s="28"/>
      <c r="K1988" s="28"/>
      <c r="L1988" s="28"/>
      <c r="M1988" s="28"/>
      <c r="N1988" s="28"/>
      <c r="O1988" s="28"/>
      <c r="P1988" s="16"/>
      <c r="Q1988" s="28"/>
      <c r="R1988" s="28"/>
      <c r="S1988" s="28"/>
      <c r="T1988" s="28"/>
      <c r="U1988" s="28"/>
      <c r="V1988" s="28"/>
      <c r="W1988" s="28"/>
      <c r="X1988" s="28"/>
      <c r="Y1988" s="28"/>
      <c r="Z1988" s="28"/>
      <c r="AA1988" s="28"/>
      <c r="AB1988" s="28"/>
      <c r="AC1988" s="28"/>
      <c r="AD1988" s="28"/>
      <c r="AE1988" s="28"/>
      <c r="AF1988" s="28"/>
      <c r="AG1988" s="28"/>
      <c r="AH1988" s="28"/>
      <c r="AI1988" s="28"/>
      <c r="AJ1988" s="28"/>
      <c r="AK1988" s="28"/>
      <c r="AL1988" s="28"/>
      <c r="AM1988" s="28"/>
      <c r="AN1988" s="28"/>
      <c r="AO1988" s="28"/>
      <c r="AP1988" s="28"/>
      <c r="AQ1988" s="28"/>
      <c r="AR1988" s="28"/>
      <c r="AS1988" s="28"/>
      <c r="AT1988" s="28"/>
      <c r="AU1988" s="28"/>
      <c r="AV1988" s="28"/>
      <c r="AW1988" s="28"/>
      <c r="AX1988" s="28"/>
      <c r="AY1988" s="28"/>
      <c r="AZ1988" s="28"/>
      <c r="BA1988" s="28"/>
      <c r="BB1988" s="28"/>
      <c r="BC1988" s="28"/>
      <c r="BD1988" s="28"/>
      <c r="BE1988" s="28"/>
      <c r="BF1988" s="28"/>
      <c r="BG1988" s="28"/>
      <c r="BH1988" s="28"/>
      <c r="BI1988" s="28"/>
      <c r="BJ1988" s="28"/>
      <c r="BK1988" s="28"/>
      <c r="BL1988" s="28"/>
      <c r="BM1988" s="28"/>
    </row>
    <row r="1989" spans="5:65" ht="15">
      <c r="E1989" s="28"/>
      <c r="F1989" s="28"/>
      <c r="G1989" s="28"/>
      <c r="H1989" s="28"/>
      <c r="I1989" s="28"/>
      <c r="J1989" s="28"/>
      <c r="K1989" s="28"/>
      <c r="L1989" s="28"/>
      <c r="M1989" s="28"/>
      <c r="N1989" s="28"/>
      <c r="O1989" s="28"/>
      <c r="P1989" s="16"/>
      <c r="Q1989" s="28"/>
      <c r="R1989" s="28"/>
      <c r="S1989" s="28"/>
      <c r="T1989" s="28"/>
      <c r="U1989" s="28"/>
      <c r="V1989" s="28"/>
      <c r="W1989" s="28"/>
      <c r="X1989" s="28"/>
      <c r="Y1989" s="28"/>
      <c r="Z1989" s="28"/>
      <c r="AA1989" s="28"/>
      <c r="AB1989" s="28"/>
      <c r="AC1989" s="28"/>
      <c r="AD1989" s="28"/>
      <c r="AE1989" s="28"/>
      <c r="AF1989" s="28"/>
      <c r="AG1989" s="28"/>
      <c r="AH1989" s="28"/>
      <c r="AI1989" s="28"/>
      <c r="AJ1989" s="28"/>
      <c r="AK1989" s="28"/>
      <c r="AL1989" s="28"/>
      <c r="AM1989" s="28"/>
      <c r="AN1989" s="28"/>
      <c r="AO1989" s="28"/>
      <c r="AP1989" s="28"/>
      <c r="AQ1989" s="28"/>
      <c r="AR1989" s="28"/>
      <c r="AS1989" s="28"/>
      <c r="AT1989" s="28"/>
      <c r="AU1989" s="28"/>
      <c r="AV1989" s="28"/>
      <c r="AW1989" s="28"/>
      <c r="AX1989" s="28"/>
      <c r="AY1989" s="28"/>
      <c r="AZ1989" s="28"/>
      <c r="BA1989" s="28"/>
      <c r="BB1989" s="28"/>
      <c r="BC1989" s="28"/>
      <c r="BD1989" s="28"/>
      <c r="BE1989" s="28"/>
      <c r="BF1989" s="28"/>
      <c r="BG1989" s="28"/>
      <c r="BH1989" s="28"/>
      <c r="BI1989" s="28"/>
      <c r="BJ1989" s="28"/>
      <c r="BK1989" s="28"/>
      <c r="BL1989" s="28"/>
      <c r="BM1989" s="28"/>
    </row>
    <row r="1990" spans="5:65" ht="15">
      <c r="E1990" s="28"/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  <c r="P1990" s="16"/>
      <c r="Q1990" s="28"/>
      <c r="R1990" s="28"/>
      <c r="S1990" s="28"/>
      <c r="T1990" s="28"/>
      <c r="U1990" s="28"/>
      <c r="V1990" s="28"/>
      <c r="W1990" s="28"/>
      <c r="X1990" s="28"/>
      <c r="Y1990" s="28"/>
      <c r="Z1990" s="28"/>
      <c r="AA1990" s="28"/>
      <c r="AB1990" s="28"/>
      <c r="AC1990" s="28"/>
      <c r="AD1990" s="28"/>
      <c r="AE1990" s="28"/>
      <c r="AF1990" s="28"/>
      <c r="AG1990" s="28"/>
      <c r="AH1990" s="28"/>
      <c r="AI1990" s="28"/>
      <c r="AJ1990" s="28"/>
      <c r="AK1990" s="28"/>
      <c r="AL1990" s="28"/>
      <c r="AM1990" s="28"/>
      <c r="AN1990" s="28"/>
      <c r="AO1990" s="28"/>
      <c r="AP1990" s="28"/>
      <c r="AQ1990" s="28"/>
      <c r="AR1990" s="28"/>
      <c r="AS1990" s="28"/>
      <c r="AT1990" s="28"/>
      <c r="AU1990" s="28"/>
      <c r="AV1990" s="28"/>
      <c r="AW1990" s="28"/>
      <c r="AX1990" s="28"/>
      <c r="AY1990" s="28"/>
      <c r="AZ1990" s="28"/>
      <c r="BA1990" s="28"/>
      <c r="BB1990" s="28"/>
      <c r="BC1990" s="28"/>
      <c r="BD1990" s="28"/>
      <c r="BE1990" s="28"/>
      <c r="BF1990" s="28"/>
      <c r="BG1990" s="28"/>
      <c r="BH1990" s="28"/>
      <c r="BI1990" s="28"/>
      <c r="BJ1990" s="28"/>
      <c r="BK1990" s="28"/>
      <c r="BL1990" s="28"/>
      <c r="BM1990" s="28"/>
    </row>
    <row r="1991" spans="5:65" ht="15">
      <c r="E1991" s="28"/>
      <c r="F1991" s="28"/>
      <c r="G1991" s="28"/>
      <c r="H1991" s="28"/>
      <c r="I1991" s="28"/>
      <c r="J1991" s="28"/>
      <c r="K1991" s="28"/>
      <c r="L1991" s="28"/>
      <c r="M1991" s="28"/>
      <c r="N1991" s="28"/>
      <c r="O1991" s="28"/>
      <c r="P1991" s="16"/>
      <c r="Q1991" s="28"/>
      <c r="R1991" s="28"/>
      <c r="S1991" s="28"/>
      <c r="T1991" s="28"/>
      <c r="U1991" s="28"/>
      <c r="V1991" s="28"/>
      <c r="W1991" s="28"/>
      <c r="X1991" s="28"/>
      <c r="Y1991" s="28"/>
      <c r="Z1991" s="28"/>
      <c r="AA1991" s="28"/>
      <c r="AB1991" s="28"/>
      <c r="AC1991" s="28"/>
      <c r="AD1991" s="28"/>
      <c r="AE1991" s="28"/>
      <c r="AF1991" s="28"/>
      <c r="AG1991" s="28"/>
      <c r="AH1991" s="28"/>
      <c r="AI1991" s="28"/>
      <c r="AJ1991" s="28"/>
      <c r="AK1991" s="28"/>
      <c r="AL1991" s="28"/>
      <c r="AM1991" s="28"/>
      <c r="AN1991" s="28"/>
      <c r="AO1991" s="28"/>
      <c r="AP1991" s="28"/>
      <c r="AQ1991" s="28"/>
      <c r="AR1991" s="28"/>
      <c r="AS1991" s="28"/>
      <c r="AT1991" s="28"/>
      <c r="AU1991" s="28"/>
      <c r="AV1991" s="28"/>
      <c r="AW1991" s="28"/>
      <c r="AX1991" s="28"/>
      <c r="AY1991" s="28"/>
      <c r="AZ1991" s="28"/>
      <c r="BA1991" s="28"/>
      <c r="BB1991" s="28"/>
      <c r="BC1991" s="28"/>
      <c r="BD1991" s="28"/>
      <c r="BE1991" s="28"/>
      <c r="BF1991" s="28"/>
      <c r="BG1991" s="28"/>
      <c r="BH1991" s="28"/>
      <c r="BI1991" s="28"/>
      <c r="BJ1991" s="28"/>
      <c r="BK1991" s="28"/>
      <c r="BL1991" s="28"/>
      <c r="BM1991" s="28"/>
    </row>
    <row r="1992" spans="5:65" ht="15">
      <c r="E1992" s="28"/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  <c r="P1992" s="16"/>
      <c r="Q1992" s="28"/>
      <c r="R1992" s="28"/>
      <c r="S1992" s="28"/>
      <c r="T1992" s="28"/>
      <c r="U1992" s="28"/>
      <c r="V1992" s="28"/>
      <c r="W1992" s="28"/>
      <c r="X1992" s="28"/>
      <c r="Y1992" s="28"/>
      <c r="Z1992" s="28"/>
      <c r="AA1992" s="28"/>
      <c r="AB1992" s="28"/>
      <c r="AC1992" s="28"/>
      <c r="AD1992" s="28"/>
      <c r="AE1992" s="28"/>
      <c r="AF1992" s="28"/>
      <c r="AG1992" s="28"/>
      <c r="AH1992" s="28"/>
      <c r="AI1992" s="28"/>
      <c r="AJ1992" s="28"/>
      <c r="AK1992" s="28"/>
      <c r="AL1992" s="28"/>
      <c r="AM1992" s="28"/>
      <c r="AN1992" s="28"/>
      <c r="AO1992" s="28"/>
      <c r="AP1992" s="28"/>
      <c r="AQ1992" s="28"/>
      <c r="AR1992" s="28"/>
      <c r="AS1992" s="28"/>
      <c r="AT1992" s="28"/>
      <c r="AU1992" s="28"/>
      <c r="AV1992" s="28"/>
      <c r="AW1992" s="28"/>
      <c r="AX1992" s="28"/>
      <c r="AY1992" s="28"/>
      <c r="AZ1992" s="28"/>
      <c r="BA1992" s="28"/>
      <c r="BB1992" s="28"/>
      <c r="BC1992" s="28"/>
      <c r="BD1992" s="28"/>
      <c r="BE1992" s="28"/>
      <c r="BF1992" s="28"/>
      <c r="BG1992" s="28"/>
      <c r="BH1992" s="28"/>
      <c r="BI1992" s="28"/>
      <c r="BJ1992" s="28"/>
      <c r="BK1992" s="28"/>
      <c r="BL1992" s="28"/>
      <c r="BM1992" s="28"/>
    </row>
    <row r="1993" spans="5:65" ht="15">
      <c r="E1993" s="28"/>
      <c r="F1993" s="28"/>
      <c r="G1993" s="28"/>
      <c r="H1993" s="28"/>
      <c r="I1993" s="28"/>
      <c r="J1993" s="28"/>
      <c r="K1993" s="28"/>
      <c r="L1993" s="28"/>
      <c r="M1993" s="28"/>
      <c r="N1993" s="28"/>
      <c r="O1993" s="28"/>
      <c r="P1993" s="16"/>
      <c r="Q1993" s="28"/>
      <c r="R1993" s="28"/>
      <c r="S1993" s="28"/>
      <c r="T1993" s="28"/>
      <c r="U1993" s="28"/>
      <c r="V1993" s="28"/>
      <c r="W1993" s="28"/>
      <c r="X1993" s="28"/>
      <c r="Y1993" s="28"/>
      <c r="Z1993" s="28"/>
      <c r="AA1993" s="28"/>
      <c r="AB1993" s="28"/>
      <c r="AC1993" s="28"/>
      <c r="AD1993" s="28"/>
      <c r="AE1993" s="28"/>
      <c r="AF1993" s="28"/>
      <c r="AG1993" s="28"/>
      <c r="AH1993" s="28"/>
      <c r="AI1993" s="28"/>
      <c r="AJ1993" s="28"/>
      <c r="AK1993" s="28"/>
      <c r="AL1993" s="28"/>
      <c r="AM1993" s="28"/>
      <c r="AN1993" s="28"/>
      <c r="AO1993" s="28"/>
      <c r="AP1993" s="28"/>
      <c r="AQ1993" s="28"/>
      <c r="AR1993" s="28"/>
      <c r="AS1993" s="28"/>
      <c r="AT1993" s="28"/>
      <c r="AU1993" s="28"/>
      <c r="AV1993" s="28"/>
      <c r="AW1993" s="28"/>
      <c r="AX1993" s="28"/>
      <c r="AY1993" s="28"/>
      <c r="AZ1993" s="28"/>
      <c r="BA1993" s="28"/>
      <c r="BB1993" s="28"/>
      <c r="BC1993" s="28"/>
      <c r="BD1993" s="28"/>
      <c r="BE1993" s="28"/>
      <c r="BF1993" s="28"/>
      <c r="BG1993" s="28"/>
      <c r="BH1993" s="28"/>
      <c r="BI1993" s="28"/>
      <c r="BJ1993" s="28"/>
      <c r="BK1993" s="28"/>
      <c r="BL1993" s="28"/>
      <c r="BM1993" s="28"/>
    </row>
    <row r="1994" spans="5:65" ht="15">
      <c r="E1994" s="28"/>
      <c r="F1994" s="28"/>
      <c r="G1994" s="28"/>
      <c r="H1994" s="28"/>
      <c r="I1994" s="28"/>
      <c r="J1994" s="28"/>
      <c r="K1994" s="28"/>
      <c r="L1994" s="28"/>
      <c r="M1994" s="28"/>
      <c r="N1994" s="28"/>
      <c r="O1994" s="28"/>
      <c r="P1994" s="16"/>
      <c r="Q1994" s="28"/>
      <c r="R1994" s="28"/>
      <c r="S1994" s="28"/>
      <c r="T1994" s="28"/>
      <c r="U1994" s="28"/>
      <c r="V1994" s="28"/>
      <c r="W1994" s="28"/>
      <c r="X1994" s="28"/>
      <c r="Y1994" s="28"/>
      <c r="Z1994" s="28"/>
      <c r="AA1994" s="28"/>
      <c r="AB1994" s="28"/>
      <c r="AC1994" s="28"/>
      <c r="AD1994" s="28"/>
      <c r="AE1994" s="28"/>
      <c r="AF1994" s="28"/>
      <c r="AG1994" s="28"/>
      <c r="AH1994" s="28"/>
      <c r="AI1994" s="28"/>
      <c r="AJ1994" s="28"/>
      <c r="AK1994" s="28"/>
      <c r="AL1994" s="28"/>
      <c r="AM1994" s="28"/>
      <c r="AN1994" s="28"/>
      <c r="AO1994" s="28"/>
      <c r="AP1994" s="28"/>
      <c r="AQ1994" s="28"/>
      <c r="AR1994" s="28"/>
      <c r="AS1994" s="28"/>
      <c r="AT1994" s="28"/>
      <c r="AU1994" s="28"/>
      <c r="AV1994" s="28"/>
      <c r="AW1994" s="28"/>
      <c r="AX1994" s="28"/>
      <c r="AY1994" s="28"/>
      <c r="AZ1994" s="28"/>
      <c r="BA1994" s="28"/>
      <c r="BB1994" s="28"/>
      <c r="BC1994" s="28"/>
      <c r="BD1994" s="28"/>
      <c r="BE1994" s="28"/>
      <c r="BF1994" s="28"/>
      <c r="BG1994" s="28"/>
      <c r="BH1994" s="28"/>
      <c r="BI1994" s="28"/>
      <c r="BJ1994" s="28"/>
      <c r="BK1994" s="28"/>
      <c r="BL1994" s="28"/>
      <c r="BM1994" s="28"/>
    </row>
    <row r="1995" spans="5:65" ht="15">
      <c r="E1995" s="28"/>
      <c r="F1995" s="28"/>
      <c r="G1995" s="28"/>
      <c r="H1995" s="28"/>
      <c r="I1995" s="28"/>
      <c r="J1995" s="28"/>
      <c r="K1995" s="28"/>
      <c r="L1995" s="28"/>
      <c r="M1995" s="28"/>
      <c r="N1995" s="28"/>
      <c r="O1995" s="28"/>
      <c r="P1995" s="16"/>
      <c r="Q1995" s="28"/>
      <c r="R1995" s="28"/>
      <c r="S1995" s="28"/>
      <c r="T1995" s="28"/>
      <c r="U1995" s="28"/>
      <c r="V1995" s="28"/>
      <c r="W1995" s="28"/>
      <c r="X1995" s="28"/>
      <c r="Y1995" s="28"/>
      <c r="Z1995" s="28"/>
      <c r="AA1995" s="28"/>
      <c r="AB1995" s="28"/>
      <c r="AC1995" s="28"/>
      <c r="AD1995" s="28"/>
      <c r="AE1995" s="28"/>
      <c r="AF1995" s="28"/>
      <c r="AG1995" s="28"/>
      <c r="AH1995" s="28"/>
      <c r="AI1995" s="28"/>
      <c r="AJ1995" s="28"/>
      <c r="AK1995" s="28"/>
      <c r="AL1995" s="28"/>
      <c r="AM1995" s="28"/>
      <c r="AN1995" s="28"/>
      <c r="AO1995" s="28"/>
      <c r="AP1995" s="28"/>
      <c r="AQ1995" s="28"/>
      <c r="AR1995" s="28"/>
      <c r="AS1995" s="28"/>
      <c r="AT1995" s="28"/>
      <c r="AU1995" s="28"/>
      <c r="AV1995" s="28"/>
      <c r="AW1995" s="28"/>
      <c r="AX1995" s="28"/>
      <c r="AY1995" s="28"/>
      <c r="AZ1995" s="28"/>
      <c r="BA1995" s="28"/>
      <c r="BB1995" s="28"/>
      <c r="BC1995" s="28"/>
      <c r="BD1995" s="28"/>
      <c r="BE1995" s="28"/>
      <c r="BF1995" s="28"/>
      <c r="BG1995" s="28"/>
      <c r="BH1995" s="28"/>
      <c r="BI1995" s="28"/>
      <c r="BJ1995" s="28"/>
      <c r="BK1995" s="28"/>
      <c r="BL1995" s="28"/>
      <c r="BM1995" s="28"/>
    </row>
    <row r="1996" spans="5:65" ht="15">
      <c r="E1996" s="28"/>
      <c r="F1996" s="28"/>
      <c r="G1996" s="28"/>
      <c r="H1996" s="28"/>
      <c r="I1996" s="28"/>
      <c r="J1996" s="28"/>
      <c r="K1996" s="28"/>
      <c r="L1996" s="28"/>
      <c r="M1996" s="28"/>
      <c r="N1996" s="28"/>
      <c r="O1996" s="28"/>
      <c r="P1996" s="16"/>
      <c r="Q1996" s="28"/>
      <c r="R1996" s="28"/>
      <c r="S1996" s="28"/>
      <c r="T1996" s="28"/>
      <c r="U1996" s="28"/>
      <c r="V1996" s="28"/>
      <c r="W1996" s="28"/>
      <c r="X1996" s="28"/>
      <c r="Y1996" s="28"/>
      <c r="Z1996" s="28"/>
      <c r="AA1996" s="28"/>
      <c r="AB1996" s="28"/>
      <c r="AC1996" s="28"/>
      <c r="AD1996" s="28"/>
      <c r="AE1996" s="28"/>
      <c r="AF1996" s="28"/>
      <c r="AG1996" s="28"/>
      <c r="AH1996" s="28"/>
      <c r="AI1996" s="28"/>
      <c r="AJ1996" s="28"/>
      <c r="AK1996" s="28"/>
      <c r="AL1996" s="28"/>
      <c r="AM1996" s="28"/>
      <c r="AN1996" s="28"/>
      <c r="AO1996" s="28"/>
      <c r="AP1996" s="28"/>
      <c r="AQ1996" s="28"/>
      <c r="AR1996" s="28"/>
      <c r="AS1996" s="28"/>
      <c r="AT1996" s="28"/>
      <c r="AU1996" s="28"/>
      <c r="AV1996" s="28"/>
      <c r="AW1996" s="28"/>
      <c r="AX1996" s="28"/>
      <c r="AY1996" s="28"/>
      <c r="AZ1996" s="28"/>
      <c r="BA1996" s="28"/>
      <c r="BB1996" s="28"/>
      <c r="BC1996" s="28"/>
      <c r="BD1996" s="28"/>
      <c r="BE1996" s="28"/>
      <c r="BF1996" s="28"/>
      <c r="BG1996" s="28"/>
      <c r="BH1996" s="28"/>
      <c r="BI1996" s="28"/>
      <c r="BJ1996" s="28"/>
      <c r="BK1996" s="28"/>
      <c r="BL1996" s="28"/>
      <c r="BM1996" s="28"/>
    </row>
    <row r="1997" spans="5:65" ht="15">
      <c r="E1997" s="28"/>
      <c r="F1997" s="28"/>
      <c r="G1997" s="28"/>
      <c r="H1997" s="28"/>
      <c r="I1997" s="28"/>
      <c r="J1997" s="28"/>
      <c r="K1997" s="28"/>
      <c r="L1997" s="28"/>
      <c r="M1997" s="28"/>
      <c r="N1997" s="28"/>
      <c r="O1997" s="28"/>
      <c r="P1997" s="16"/>
      <c r="Q1997" s="28"/>
      <c r="R1997" s="28"/>
      <c r="S1997" s="28"/>
      <c r="T1997" s="28"/>
      <c r="U1997" s="28"/>
      <c r="V1997" s="28"/>
      <c r="W1997" s="28"/>
      <c r="X1997" s="28"/>
      <c r="Y1997" s="28"/>
      <c r="Z1997" s="28"/>
      <c r="AA1997" s="28"/>
      <c r="AB1997" s="28"/>
      <c r="AC1997" s="28"/>
      <c r="AD1997" s="28"/>
      <c r="AE1997" s="28"/>
      <c r="AF1997" s="28"/>
      <c r="AG1997" s="28"/>
      <c r="AH1997" s="28"/>
      <c r="AI1997" s="28"/>
      <c r="AJ1997" s="28"/>
      <c r="AK1997" s="28"/>
      <c r="AL1997" s="28"/>
      <c r="AM1997" s="28"/>
      <c r="AN1997" s="28"/>
      <c r="AO1997" s="28"/>
      <c r="AP1997" s="28"/>
      <c r="AQ1997" s="28"/>
      <c r="AR1997" s="28"/>
      <c r="AS1997" s="28"/>
      <c r="AT1997" s="28"/>
      <c r="AU1997" s="28"/>
      <c r="AV1997" s="28"/>
      <c r="AW1997" s="28"/>
      <c r="AX1997" s="28"/>
      <c r="AY1997" s="28"/>
      <c r="AZ1997" s="28"/>
      <c r="BA1997" s="28"/>
      <c r="BB1997" s="28"/>
      <c r="BC1997" s="28"/>
      <c r="BD1997" s="28"/>
      <c r="BE1997" s="28"/>
      <c r="BF1997" s="28"/>
      <c r="BG1997" s="28"/>
      <c r="BH1997" s="28"/>
      <c r="BI1997" s="28"/>
      <c r="BJ1997" s="28"/>
      <c r="BK1997" s="28"/>
      <c r="BL1997" s="28"/>
      <c r="BM1997" s="28"/>
    </row>
    <row r="1998" spans="5:65" ht="15">
      <c r="E1998" s="28"/>
      <c r="F1998" s="28"/>
      <c r="G1998" s="28"/>
      <c r="H1998" s="28"/>
      <c r="I1998" s="28"/>
      <c r="J1998" s="28"/>
      <c r="K1998" s="28"/>
      <c r="L1998" s="28"/>
      <c r="M1998" s="28"/>
      <c r="N1998" s="28"/>
      <c r="O1998" s="28"/>
      <c r="P1998" s="16"/>
      <c r="Q1998" s="28"/>
      <c r="R1998" s="28"/>
      <c r="S1998" s="28"/>
      <c r="T1998" s="28"/>
      <c r="U1998" s="28"/>
      <c r="V1998" s="28"/>
      <c r="W1998" s="28"/>
      <c r="X1998" s="28"/>
      <c r="Y1998" s="28"/>
      <c r="Z1998" s="28"/>
      <c r="AA1998" s="28"/>
      <c r="AB1998" s="28"/>
      <c r="AC1998" s="28"/>
      <c r="AD1998" s="28"/>
      <c r="AE1998" s="28"/>
      <c r="AF1998" s="28"/>
      <c r="AG1998" s="28"/>
      <c r="AH1998" s="28"/>
      <c r="AI1998" s="28"/>
      <c r="AJ1998" s="28"/>
      <c r="AK1998" s="28"/>
      <c r="AL1998" s="28"/>
      <c r="AM1998" s="28"/>
      <c r="AN1998" s="28"/>
      <c r="AO1998" s="28"/>
      <c r="AP1998" s="28"/>
      <c r="AQ1998" s="28"/>
      <c r="AR1998" s="28"/>
      <c r="AS1998" s="28"/>
      <c r="AT1998" s="28"/>
      <c r="AU1998" s="28"/>
      <c r="AV1998" s="28"/>
      <c r="AW1998" s="28"/>
      <c r="AX1998" s="28"/>
      <c r="AY1998" s="28"/>
      <c r="AZ1998" s="28"/>
      <c r="BA1998" s="28"/>
      <c r="BB1998" s="28"/>
      <c r="BC1998" s="28"/>
      <c r="BD1998" s="28"/>
      <c r="BE1998" s="28"/>
      <c r="BF1998" s="28"/>
      <c r="BG1998" s="28"/>
      <c r="BH1998" s="28"/>
      <c r="BI1998" s="28"/>
      <c r="BJ1998" s="28"/>
      <c r="BK1998" s="28"/>
      <c r="BL1998" s="28"/>
      <c r="BM1998" s="28"/>
    </row>
    <row r="1999" spans="5:65" ht="15">
      <c r="E1999" s="28"/>
      <c r="F1999" s="28"/>
      <c r="G1999" s="28"/>
      <c r="H1999" s="28"/>
      <c r="I1999" s="28"/>
      <c r="J1999" s="28"/>
      <c r="K1999" s="28"/>
      <c r="L1999" s="28"/>
      <c r="M1999" s="28"/>
      <c r="N1999" s="28"/>
      <c r="O1999" s="28"/>
      <c r="P1999" s="16"/>
      <c r="Q1999" s="28"/>
      <c r="R1999" s="28"/>
      <c r="S1999" s="28"/>
      <c r="T1999" s="28"/>
      <c r="U1999" s="28"/>
      <c r="V1999" s="28"/>
      <c r="W1999" s="28"/>
      <c r="X1999" s="28"/>
      <c r="Y1999" s="28"/>
      <c r="Z1999" s="28"/>
      <c r="AA1999" s="28"/>
      <c r="AB1999" s="28"/>
      <c r="AC1999" s="28"/>
      <c r="AD1999" s="28"/>
      <c r="AE1999" s="28"/>
      <c r="AF1999" s="28"/>
      <c r="AG1999" s="28"/>
      <c r="AH1999" s="28"/>
      <c r="AI1999" s="28"/>
      <c r="AJ1999" s="28"/>
      <c r="AK1999" s="28"/>
      <c r="AL1999" s="28"/>
      <c r="AM1999" s="28"/>
      <c r="AN1999" s="28"/>
      <c r="AO1999" s="28"/>
      <c r="AP1999" s="28"/>
      <c r="AQ1999" s="28"/>
      <c r="AR1999" s="28"/>
      <c r="AS1999" s="28"/>
      <c r="AT1999" s="28"/>
      <c r="AU1999" s="28"/>
      <c r="AV1999" s="28"/>
      <c r="AW1999" s="28"/>
      <c r="AX1999" s="28"/>
      <c r="AY1999" s="28"/>
      <c r="AZ1999" s="28"/>
      <c r="BA1999" s="28"/>
      <c r="BB1999" s="28"/>
      <c r="BC1999" s="28"/>
      <c r="BD1999" s="28"/>
      <c r="BE1999" s="28"/>
      <c r="BF1999" s="28"/>
      <c r="BG1999" s="28"/>
      <c r="BH1999" s="28"/>
      <c r="BI1999" s="28"/>
      <c r="BJ1999" s="28"/>
      <c r="BK1999" s="28"/>
      <c r="BL1999" s="28"/>
      <c r="BM1999" s="28"/>
    </row>
    <row r="2000" spans="5:65" ht="15">
      <c r="E2000" s="28"/>
      <c r="F2000" s="28"/>
      <c r="G2000" s="28"/>
      <c r="H2000" s="28"/>
      <c r="I2000" s="28"/>
      <c r="J2000" s="28"/>
      <c r="K2000" s="28"/>
      <c r="L2000" s="28"/>
      <c r="M2000" s="28"/>
      <c r="N2000" s="28"/>
      <c r="O2000" s="28"/>
      <c r="P2000" s="16"/>
      <c r="Q2000" s="28"/>
      <c r="R2000" s="28"/>
      <c r="S2000" s="28"/>
      <c r="T2000" s="28"/>
      <c r="U2000" s="28"/>
      <c r="V2000" s="28"/>
      <c r="W2000" s="28"/>
      <c r="X2000" s="28"/>
      <c r="Y2000" s="28"/>
      <c r="Z2000" s="28"/>
      <c r="AA2000" s="28"/>
      <c r="AB2000" s="28"/>
      <c r="AC2000" s="28"/>
      <c r="AD2000" s="28"/>
      <c r="AE2000" s="28"/>
      <c r="AF2000" s="28"/>
      <c r="AG2000" s="28"/>
      <c r="AH2000" s="28"/>
      <c r="AI2000" s="28"/>
      <c r="AJ2000" s="28"/>
      <c r="AK2000" s="28"/>
      <c r="AL2000" s="28"/>
      <c r="AM2000" s="28"/>
      <c r="AN2000" s="28"/>
      <c r="AO2000" s="28"/>
      <c r="AP2000" s="28"/>
      <c r="AQ2000" s="28"/>
      <c r="AR2000" s="28"/>
      <c r="AS2000" s="28"/>
      <c r="AT2000" s="28"/>
      <c r="AU2000" s="28"/>
      <c r="AV2000" s="28"/>
      <c r="AW2000" s="28"/>
      <c r="AX2000" s="28"/>
      <c r="AY2000" s="28"/>
      <c r="AZ2000" s="28"/>
      <c r="BA2000" s="28"/>
      <c r="BB2000" s="28"/>
      <c r="BC2000" s="28"/>
      <c r="BD2000" s="28"/>
      <c r="BE2000" s="28"/>
      <c r="BF2000" s="28"/>
      <c r="BG2000" s="28"/>
      <c r="BH2000" s="28"/>
      <c r="BI2000" s="28"/>
      <c r="BJ2000" s="28"/>
      <c r="BK2000" s="28"/>
      <c r="BL2000" s="28"/>
      <c r="BM2000" s="28"/>
    </row>
    <row r="2001" spans="5:65" ht="15">
      <c r="E2001" s="28"/>
      <c r="F2001" s="28"/>
      <c r="G2001" s="28"/>
      <c r="H2001" s="28"/>
      <c r="I2001" s="28"/>
      <c r="J2001" s="28"/>
      <c r="K2001" s="28"/>
      <c r="L2001" s="28"/>
      <c r="M2001" s="28"/>
      <c r="N2001" s="28"/>
      <c r="O2001" s="28"/>
      <c r="P2001" s="16"/>
      <c r="Q2001" s="28"/>
      <c r="R2001" s="28"/>
      <c r="S2001" s="28"/>
      <c r="T2001" s="28"/>
      <c r="U2001" s="28"/>
      <c r="V2001" s="28"/>
      <c r="W2001" s="28"/>
      <c r="X2001" s="28"/>
      <c r="Y2001" s="28"/>
      <c r="Z2001" s="28"/>
      <c r="AA2001" s="28"/>
      <c r="AB2001" s="28"/>
      <c r="AC2001" s="28"/>
      <c r="AD2001" s="28"/>
      <c r="AE2001" s="28"/>
      <c r="AF2001" s="28"/>
      <c r="AG2001" s="28"/>
      <c r="AH2001" s="28"/>
      <c r="AI2001" s="28"/>
      <c r="AJ2001" s="28"/>
      <c r="AK2001" s="28"/>
      <c r="AL2001" s="28"/>
      <c r="AM2001" s="28"/>
      <c r="AN2001" s="28"/>
      <c r="AO2001" s="28"/>
      <c r="AP2001" s="28"/>
      <c r="AQ2001" s="28"/>
      <c r="AR2001" s="28"/>
      <c r="AS2001" s="28"/>
      <c r="AT2001" s="28"/>
      <c r="AU2001" s="28"/>
      <c r="AV2001" s="28"/>
      <c r="AW2001" s="28"/>
      <c r="AX2001" s="28"/>
      <c r="AY2001" s="28"/>
      <c r="AZ2001" s="28"/>
      <c r="BA2001" s="28"/>
      <c r="BB2001" s="28"/>
      <c r="BC2001" s="28"/>
      <c r="BD2001" s="28"/>
      <c r="BE2001" s="28"/>
      <c r="BF2001" s="28"/>
      <c r="BG2001" s="28"/>
      <c r="BH2001" s="28"/>
      <c r="BI2001" s="28"/>
      <c r="BJ2001" s="28"/>
      <c r="BK2001" s="28"/>
      <c r="BL2001" s="28"/>
      <c r="BM2001" s="28"/>
    </row>
    <row r="2002" spans="5:65" ht="15">
      <c r="E2002" s="28"/>
      <c r="F2002" s="28"/>
      <c r="G2002" s="28"/>
      <c r="H2002" s="28"/>
      <c r="I2002" s="28"/>
      <c r="J2002" s="28"/>
      <c r="K2002" s="28"/>
      <c r="L2002" s="28"/>
      <c r="M2002" s="28"/>
      <c r="N2002" s="28"/>
      <c r="O2002" s="28"/>
      <c r="P2002" s="16"/>
      <c r="Q2002" s="28"/>
      <c r="R2002" s="28"/>
      <c r="S2002" s="28"/>
      <c r="T2002" s="28"/>
      <c r="U2002" s="28"/>
      <c r="V2002" s="28"/>
      <c r="W2002" s="28"/>
      <c r="X2002" s="28"/>
      <c r="Y2002" s="28"/>
      <c r="Z2002" s="28"/>
      <c r="AA2002" s="28"/>
      <c r="AB2002" s="28"/>
      <c r="AC2002" s="28"/>
      <c r="AD2002" s="28"/>
      <c r="AE2002" s="28"/>
      <c r="AF2002" s="28"/>
      <c r="AG2002" s="28"/>
      <c r="AH2002" s="28"/>
      <c r="AI2002" s="28"/>
      <c r="AJ2002" s="28"/>
      <c r="AK2002" s="28"/>
      <c r="AL2002" s="28"/>
      <c r="AM2002" s="28"/>
      <c r="AN2002" s="28"/>
      <c r="AO2002" s="28"/>
      <c r="AP2002" s="28"/>
      <c r="AQ2002" s="28"/>
      <c r="AR2002" s="28"/>
      <c r="AS2002" s="28"/>
      <c r="AT2002" s="28"/>
      <c r="AU2002" s="28"/>
      <c r="AV2002" s="28"/>
      <c r="AW2002" s="28"/>
      <c r="AX2002" s="28"/>
      <c r="AY2002" s="28"/>
      <c r="AZ2002" s="28"/>
      <c r="BA2002" s="28"/>
      <c r="BB2002" s="28"/>
      <c r="BC2002" s="28"/>
      <c r="BD2002" s="28"/>
      <c r="BE2002" s="28"/>
      <c r="BF2002" s="28"/>
      <c r="BG2002" s="28"/>
      <c r="BH2002" s="28"/>
      <c r="BI2002" s="28"/>
      <c r="BJ2002" s="28"/>
      <c r="BK2002" s="28"/>
      <c r="BL2002" s="28"/>
      <c r="BM2002" s="28"/>
    </row>
    <row r="2003" spans="5:65" ht="15">
      <c r="E2003" s="28"/>
      <c r="F2003" s="28"/>
      <c r="G2003" s="28"/>
      <c r="H2003" s="28"/>
      <c r="I2003" s="28"/>
      <c r="J2003" s="28"/>
      <c r="K2003" s="28"/>
      <c r="L2003" s="28"/>
      <c r="M2003" s="28"/>
      <c r="N2003" s="28"/>
      <c r="O2003" s="28"/>
      <c r="P2003" s="16"/>
      <c r="Q2003" s="28"/>
      <c r="R2003" s="28"/>
      <c r="S2003" s="28"/>
      <c r="T2003" s="28"/>
      <c r="U2003" s="28"/>
      <c r="V2003" s="28"/>
      <c r="W2003" s="28"/>
      <c r="X2003" s="28"/>
      <c r="Y2003" s="28"/>
      <c r="Z2003" s="28"/>
      <c r="AA2003" s="28"/>
      <c r="AB2003" s="28"/>
      <c r="AC2003" s="28"/>
      <c r="AD2003" s="28"/>
      <c r="AE2003" s="28"/>
      <c r="AF2003" s="28"/>
      <c r="AG2003" s="28"/>
      <c r="AH2003" s="28"/>
      <c r="AI2003" s="28"/>
      <c r="AJ2003" s="28"/>
      <c r="AK2003" s="28"/>
      <c r="AL2003" s="28"/>
      <c r="AM2003" s="28"/>
      <c r="AN2003" s="28"/>
      <c r="AO2003" s="28"/>
      <c r="AP2003" s="28"/>
      <c r="AQ2003" s="28"/>
      <c r="AR2003" s="28"/>
      <c r="AS2003" s="28"/>
      <c r="AT2003" s="28"/>
      <c r="AU2003" s="28"/>
      <c r="AV2003" s="28"/>
      <c r="AW2003" s="28"/>
      <c r="AX2003" s="28"/>
      <c r="AY2003" s="28"/>
      <c r="AZ2003" s="28"/>
      <c r="BA2003" s="28"/>
      <c r="BB2003" s="28"/>
      <c r="BC2003" s="28"/>
      <c r="BD2003" s="28"/>
      <c r="BE2003" s="28"/>
      <c r="BF2003" s="28"/>
      <c r="BG2003" s="28"/>
      <c r="BH2003" s="28"/>
      <c r="BI2003" s="28"/>
      <c r="BJ2003" s="28"/>
      <c r="BK2003" s="28"/>
      <c r="BL2003" s="28"/>
      <c r="BM2003" s="28"/>
    </row>
    <row r="2004" spans="5:65" ht="15">
      <c r="E2004" s="28"/>
      <c r="F2004" s="28"/>
      <c r="G2004" s="28"/>
      <c r="H2004" s="28"/>
      <c r="I2004" s="28"/>
      <c r="J2004" s="28"/>
      <c r="K2004" s="28"/>
      <c r="L2004" s="28"/>
      <c r="M2004" s="28"/>
      <c r="N2004" s="28"/>
      <c r="O2004" s="28"/>
      <c r="P2004" s="16"/>
      <c r="Q2004" s="28"/>
      <c r="R2004" s="28"/>
      <c r="S2004" s="28"/>
      <c r="T2004" s="28"/>
      <c r="U2004" s="28"/>
      <c r="V2004" s="28"/>
      <c r="W2004" s="28"/>
      <c r="X2004" s="28"/>
      <c r="Y2004" s="28"/>
      <c r="Z2004" s="28"/>
      <c r="AA2004" s="28"/>
      <c r="AB2004" s="28"/>
      <c r="AC2004" s="28"/>
      <c r="AD2004" s="28"/>
      <c r="AE2004" s="28"/>
      <c r="AF2004" s="28"/>
      <c r="AG2004" s="28"/>
      <c r="AH2004" s="28"/>
      <c r="AI2004" s="28"/>
      <c r="AJ2004" s="28"/>
      <c r="AK2004" s="28"/>
      <c r="AL2004" s="28"/>
      <c r="AM2004" s="28"/>
      <c r="AN2004" s="28"/>
      <c r="AO2004" s="28"/>
      <c r="AP2004" s="28"/>
      <c r="AQ2004" s="28"/>
      <c r="AR2004" s="28"/>
      <c r="AS2004" s="28"/>
      <c r="AT2004" s="28"/>
      <c r="AU2004" s="28"/>
      <c r="AV2004" s="28"/>
      <c r="AW2004" s="28"/>
      <c r="AX2004" s="28"/>
      <c r="AY2004" s="28"/>
      <c r="AZ2004" s="28"/>
      <c r="BA2004" s="28"/>
      <c r="BB2004" s="28"/>
      <c r="BC2004" s="28"/>
      <c r="BD2004" s="28"/>
      <c r="BE2004" s="28"/>
      <c r="BF2004" s="28"/>
      <c r="BG2004" s="28"/>
      <c r="BH2004" s="28"/>
      <c r="BI2004" s="28"/>
      <c r="BJ2004" s="28"/>
      <c r="BK2004" s="28"/>
      <c r="BL2004" s="28"/>
      <c r="BM2004" s="28"/>
    </row>
    <row r="2005" spans="5:65" ht="15">
      <c r="E2005" s="28"/>
      <c r="F2005" s="28"/>
      <c r="G2005" s="28"/>
      <c r="H2005" s="28"/>
      <c r="I2005" s="28"/>
      <c r="J2005" s="28"/>
      <c r="K2005" s="28"/>
      <c r="L2005" s="28"/>
      <c r="M2005" s="28"/>
      <c r="N2005" s="28"/>
      <c r="O2005" s="28"/>
      <c r="P2005" s="16"/>
      <c r="Q2005" s="28"/>
      <c r="R2005" s="28"/>
      <c r="S2005" s="28"/>
      <c r="T2005" s="28"/>
      <c r="U2005" s="28"/>
      <c r="V2005" s="28"/>
      <c r="W2005" s="28"/>
      <c r="X2005" s="28"/>
      <c r="Y2005" s="28"/>
      <c r="Z2005" s="28"/>
      <c r="AA2005" s="28"/>
      <c r="AB2005" s="28"/>
      <c r="AC2005" s="28"/>
      <c r="AD2005" s="28"/>
      <c r="AE2005" s="28"/>
      <c r="AF2005" s="28"/>
      <c r="AG2005" s="28"/>
      <c r="AH2005" s="28"/>
      <c r="AI2005" s="28"/>
      <c r="AJ2005" s="28"/>
      <c r="AK2005" s="28"/>
      <c r="AL2005" s="28"/>
      <c r="AM2005" s="28"/>
      <c r="AN2005" s="28"/>
      <c r="AO2005" s="28"/>
      <c r="AP2005" s="28"/>
      <c r="AQ2005" s="28"/>
      <c r="AR2005" s="28"/>
      <c r="AS2005" s="28"/>
      <c r="AT2005" s="28"/>
      <c r="AU2005" s="28"/>
      <c r="AV2005" s="28"/>
      <c r="AW2005" s="28"/>
      <c r="AX2005" s="28"/>
      <c r="AY2005" s="28"/>
      <c r="AZ2005" s="28"/>
      <c r="BA2005" s="28"/>
      <c r="BB2005" s="28"/>
      <c r="BC2005" s="28"/>
      <c r="BD2005" s="28"/>
      <c r="BE2005" s="28"/>
      <c r="BF2005" s="28"/>
      <c r="BG2005" s="28"/>
      <c r="BH2005" s="28"/>
      <c r="BI2005" s="28"/>
      <c r="BJ2005" s="28"/>
      <c r="BK2005" s="28"/>
      <c r="BL2005" s="28"/>
      <c r="BM2005" s="28"/>
    </row>
    <row r="2006" spans="5:65" ht="15">
      <c r="E2006" s="28"/>
      <c r="F2006" s="28"/>
      <c r="G2006" s="28"/>
      <c r="H2006" s="28"/>
      <c r="I2006" s="28"/>
      <c r="J2006" s="28"/>
      <c r="K2006" s="28"/>
      <c r="L2006" s="28"/>
      <c r="M2006" s="28"/>
      <c r="N2006" s="28"/>
      <c r="O2006" s="28"/>
      <c r="P2006" s="16"/>
      <c r="Q2006" s="28"/>
      <c r="R2006" s="28"/>
      <c r="S2006" s="28"/>
      <c r="T2006" s="28"/>
      <c r="U2006" s="28"/>
      <c r="V2006" s="28"/>
      <c r="W2006" s="28"/>
      <c r="X2006" s="28"/>
      <c r="Y2006" s="28"/>
      <c r="Z2006" s="28"/>
      <c r="AA2006" s="28"/>
      <c r="AB2006" s="28"/>
      <c r="AC2006" s="28"/>
      <c r="AD2006" s="28"/>
      <c r="AE2006" s="28"/>
      <c r="AF2006" s="28"/>
      <c r="AG2006" s="28"/>
      <c r="AH2006" s="28"/>
      <c r="AI2006" s="28"/>
      <c r="AJ2006" s="28"/>
      <c r="AK2006" s="28"/>
      <c r="AL2006" s="28"/>
      <c r="AM2006" s="28"/>
      <c r="AN2006" s="28"/>
      <c r="AO2006" s="28"/>
      <c r="AP2006" s="28"/>
      <c r="AQ2006" s="28"/>
      <c r="AR2006" s="28"/>
      <c r="AS2006" s="28"/>
      <c r="AT2006" s="28"/>
      <c r="AU2006" s="28"/>
      <c r="AV2006" s="28"/>
      <c r="AW2006" s="28"/>
      <c r="AX2006" s="28"/>
      <c r="AY2006" s="28"/>
      <c r="AZ2006" s="28"/>
      <c r="BA2006" s="28"/>
      <c r="BB2006" s="28"/>
      <c r="BC2006" s="28"/>
      <c r="BD2006" s="28"/>
      <c r="BE2006" s="28"/>
      <c r="BF2006" s="28"/>
      <c r="BG2006" s="28"/>
      <c r="BH2006" s="28"/>
      <c r="BI2006" s="28"/>
      <c r="BJ2006" s="28"/>
      <c r="BK2006" s="28"/>
      <c r="BL2006" s="28"/>
      <c r="BM2006" s="28"/>
    </row>
    <row r="2007" spans="5:65" ht="15">
      <c r="E2007" s="28"/>
      <c r="F2007" s="28"/>
      <c r="G2007" s="28"/>
      <c r="H2007" s="28"/>
      <c r="I2007" s="28"/>
      <c r="J2007" s="28"/>
      <c r="K2007" s="28"/>
      <c r="L2007" s="28"/>
      <c r="M2007" s="28"/>
      <c r="N2007" s="28"/>
      <c r="O2007" s="28"/>
      <c r="P2007" s="16"/>
      <c r="Q2007" s="28"/>
      <c r="R2007" s="28"/>
      <c r="S2007" s="28"/>
      <c r="T2007" s="28"/>
      <c r="U2007" s="28"/>
      <c r="V2007" s="28"/>
      <c r="W2007" s="28"/>
      <c r="X2007" s="28"/>
      <c r="Y2007" s="28"/>
      <c r="Z2007" s="28"/>
      <c r="AA2007" s="28"/>
      <c r="AB2007" s="28"/>
      <c r="AC2007" s="28"/>
      <c r="AD2007" s="28"/>
      <c r="AE2007" s="28"/>
      <c r="AF2007" s="28"/>
      <c r="AG2007" s="28"/>
      <c r="AH2007" s="28"/>
      <c r="AI2007" s="28"/>
      <c r="AJ2007" s="28"/>
      <c r="AK2007" s="28"/>
      <c r="AL2007" s="28"/>
      <c r="AM2007" s="28"/>
      <c r="AN2007" s="28"/>
      <c r="AO2007" s="28"/>
      <c r="AP2007" s="28"/>
      <c r="AQ2007" s="28"/>
      <c r="AR2007" s="28"/>
      <c r="AS2007" s="28"/>
      <c r="AT2007" s="28"/>
      <c r="AU2007" s="28"/>
      <c r="AV2007" s="28"/>
      <c r="AW2007" s="28"/>
      <c r="AX2007" s="28"/>
      <c r="AY2007" s="28"/>
      <c r="AZ2007" s="28"/>
      <c r="BA2007" s="28"/>
      <c r="BB2007" s="28"/>
      <c r="BC2007" s="28"/>
      <c r="BD2007" s="28"/>
      <c r="BE2007" s="28"/>
      <c r="BF2007" s="28"/>
      <c r="BG2007" s="28"/>
      <c r="BH2007" s="28"/>
      <c r="BI2007" s="28"/>
      <c r="BJ2007" s="28"/>
      <c r="BK2007" s="28"/>
      <c r="BL2007" s="28"/>
      <c r="BM2007" s="28"/>
    </row>
    <row r="2008" spans="5:65" ht="15">
      <c r="E2008" s="28"/>
      <c r="F2008" s="28"/>
      <c r="G2008" s="28"/>
      <c r="H2008" s="28"/>
      <c r="I2008" s="28"/>
      <c r="J2008" s="28"/>
      <c r="K2008" s="28"/>
      <c r="L2008" s="28"/>
      <c r="M2008" s="28"/>
      <c r="N2008" s="28"/>
      <c r="O2008" s="28"/>
      <c r="P2008" s="16"/>
      <c r="Q2008" s="28"/>
      <c r="R2008" s="28"/>
      <c r="S2008" s="28"/>
      <c r="T2008" s="28"/>
      <c r="U2008" s="28"/>
      <c r="V2008" s="28"/>
      <c r="W2008" s="28"/>
      <c r="X2008" s="28"/>
      <c r="Y2008" s="28"/>
      <c r="Z2008" s="28"/>
      <c r="AA2008" s="28"/>
      <c r="AB2008" s="28"/>
      <c r="AC2008" s="28"/>
      <c r="AD2008" s="28"/>
      <c r="AE2008" s="28"/>
      <c r="AF2008" s="28"/>
      <c r="AG2008" s="28"/>
      <c r="AH2008" s="28"/>
      <c r="AI2008" s="28"/>
      <c r="AJ2008" s="28"/>
      <c r="AK2008" s="28"/>
      <c r="AL2008" s="28"/>
      <c r="AM2008" s="28"/>
      <c r="AN2008" s="28"/>
      <c r="AO2008" s="28"/>
      <c r="AP2008" s="28"/>
      <c r="AQ2008" s="28"/>
      <c r="AR2008" s="28"/>
      <c r="AS2008" s="28"/>
      <c r="AT2008" s="28"/>
      <c r="AU2008" s="28"/>
      <c r="AV2008" s="28"/>
      <c r="AW2008" s="28"/>
      <c r="AX2008" s="28"/>
      <c r="AY2008" s="28"/>
      <c r="AZ2008" s="28"/>
      <c r="BA2008" s="28"/>
      <c r="BB2008" s="28"/>
      <c r="BC2008" s="28"/>
      <c r="BD2008" s="28"/>
      <c r="BE2008" s="28"/>
      <c r="BF2008" s="28"/>
      <c r="BG2008" s="28"/>
      <c r="BH2008" s="28"/>
      <c r="BI2008" s="28"/>
      <c r="BJ2008" s="28"/>
      <c r="BK2008" s="28"/>
      <c r="BL2008" s="28"/>
      <c r="BM2008" s="28"/>
    </row>
    <row r="2009" spans="5:65" ht="15">
      <c r="E2009" s="28"/>
      <c r="F2009" s="28"/>
      <c r="G2009" s="28"/>
      <c r="H2009" s="28"/>
      <c r="I2009" s="28"/>
      <c r="J2009" s="28"/>
      <c r="K2009" s="28"/>
      <c r="L2009" s="28"/>
      <c r="M2009" s="28"/>
      <c r="N2009" s="28"/>
      <c r="O2009" s="28"/>
      <c r="P2009" s="16"/>
      <c r="Q2009" s="28"/>
      <c r="R2009" s="28"/>
      <c r="S2009" s="28"/>
      <c r="T2009" s="28"/>
      <c r="U2009" s="28"/>
      <c r="V2009" s="28"/>
      <c r="W2009" s="28"/>
      <c r="X2009" s="28"/>
      <c r="Y2009" s="28"/>
      <c r="Z2009" s="28"/>
      <c r="AA2009" s="28"/>
      <c r="AB2009" s="28"/>
      <c r="AC2009" s="28"/>
      <c r="AD2009" s="28"/>
      <c r="AE2009" s="28"/>
      <c r="AF2009" s="28"/>
      <c r="AG2009" s="28"/>
      <c r="AH2009" s="28"/>
      <c r="AI2009" s="28"/>
      <c r="AJ2009" s="28"/>
      <c r="AK2009" s="28"/>
      <c r="AL2009" s="28"/>
      <c r="AM2009" s="28"/>
      <c r="AN2009" s="28"/>
      <c r="AO2009" s="28"/>
      <c r="AP2009" s="28"/>
      <c r="AQ2009" s="28"/>
      <c r="AR2009" s="28"/>
      <c r="AS2009" s="28"/>
      <c r="AT2009" s="28"/>
      <c r="AU2009" s="28"/>
      <c r="AV2009" s="28"/>
      <c r="AW2009" s="28"/>
      <c r="AX2009" s="28"/>
      <c r="AY2009" s="28"/>
      <c r="AZ2009" s="28"/>
      <c r="BA2009" s="28"/>
      <c r="BB2009" s="28"/>
      <c r="BC2009" s="28"/>
      <c r="BD2009" s="28"/>
      <c r="BE2009" s="28"/>
      <c r="BF2009" s="28"/>
      <c r="BG2009" s="28"/>
      <c r="BH2009" s="28"/>
      <c r="BI2009" s="28"/>
      <c r="BJ2009" s="28"/>
      <c r="BK2009" s="28"/>
      <c r="BL2009" s="28"/>
      <c r="BM2009" s="28"/>
    </row>
    <row r="2010" spans="5:65" ht="15">
      <c r="E2010" s="28"/>
      <c r="F2010" s="28"/>
      <c r="G2010" s="28"/>
      <c r="H2010" s="28"/>
      <c r="I2010" s="28"/>
      <c r="J2010" s="28"/>
      <c r="K2010" s="28"/>
      <c r="L2010" s="28"/>
      <c r="M2010" s="28"/>
      <c r="N2010" s="28"/>
      <c r="O2010" s="28"/>
      <c r="P2010" s="16"/>
      <c r="Q2010" s="28"/>
      <c r="R2010" s="28"/>
      <c r="S2010" s="28"/>
      <c r="T2010" s="28"/>
      <c r="U2010" s="28"/>
      <c r="V2010" s="28"/>
      <c r="W2010" s="28"/>
      <c r="X2010" s="28"/>
      <c r="Y2010" s="28"/>
      <c r="Z2010" s="28"/>
      <c r="AA2010" s="28"/>
      <c r="AB2010" s="28"/>
      <c r="AC2010" s="28"/>
      <c r="AD2010" s="28"/>
      <c r="AE2010" s="28"/>
      <c r="AF2010" s="28"/>
      <c r="AG2010" s="28"/>
      <c r="AH2010" s="28"/>
      <c r="AI2010" s="28"/>
      <c r="AJ2010" s="28"/>
      <c r="AK2010" s="28"/>
      <c r="AL2010" s="28"/>
      <c r="AM2010" s="28"/>
      <c r="AN2010" s="28"/>
      <c r="AO2010" s="28"/>
      <c r="AP2010" s="28"/>
      <c r="AQ2010" s="28"/>
      <c r="AR2010" s="28"/>
      <c r="AS2010" s="28"/>
      <c r="AT2010" s="28"/>
      <c r="AU2010" s="28"/>
      <c r="AV2010" s="28"/>
      <c r="AW2010" s="28"/>
      <c r="AX2010" s="28"/>
      <c r="AY2010" s="28"/>
      <c r="AZ2010" s="28"/>
      <c r="BA2010" s="28"/>
      <c r="BB2010" s="28"/>
      <c r="BC2010" s="28"/>
      <c r="BD2010" s="28"/>
      <c r="BE2010" s="28"/>
      <c r="BF2010" s="28"/>
      <c r="BG2010" s="28"/>
      <c r="BH2010" s="28"/>
      <c r="BI2010" s="28"/>
      <c r="BJ2010" s="28"/>
      <c r="BK2010" s="28"/>
      <c r="BL2010" s="28"/>
      <c r="BM2010" s="28"/>
    </row>
    <row r="2011" spans="5:65" ht="15">
      <c r="E2011" s="28"/>
      <c r="F2011" s="28"/>
      <c r="G2011" s="28"/>
      <c r="H2011" s="28"/>
      <c r="I2011" s="28"/>
      <c r="J2011" s="28"/>
      <c r="K2011" s="28"/>
      <c r="L2011" s="28"/>
      <c r="M2011" s="28"/>
      <c r="N2011" s="28"/>
      <c r="O2011" s="28"/>
      <c r="P2011" s="16"/>
      <c r="Q2011" s="28"/>
      <c r="R2011" s="28"/>
      <c r="S2011" s="28"/>
      <c r="T2011" s="28"/>
      <c r="U2011" s="28"/>
      <c r="V2011" s="28"/>
      <c r="W2011" s="28"/>
      <c r="X2011" s="28"/>
      <c r="Y2011" s="28"/>
      <c r="Z2011" s="28"/>
      <c r="AA2011" s="28"/>
      <c r="AB2011" s="28"/>
      <c r="AC2011" s="28"/>
      <c r="AD2011" s="28"/>
      <c r="AE2011" s="28"/>
      <c r="AF2011" s="28"/>
      <c r="AG2011" s="28"/>
      <c r="AH2011" s="28"/>
      <c r="AI2011" s="28"/>
      <c r="AJ2011" s="28"/>
      <c r="AK2011" s="28"/>
      <c r="AL2011" s="28"/>
      <c r="AM2011" s="28"/>
      <c r="AN2011" s="28"/>
      <c r="AO2011" s="28"/>
      <c r="AP2011" s="28"/>
      <c r="AQ2011" s="28"/>
      <c r="AR2011" s="28"/>
      <c r="AS2011" s="28"/>
      <c r="AT2011" s="28"/>
      <c r="AU2011" s="28"/>
      <c r="AV2011" s="28"/>
      <c r="AW2011" s="28"/>
      <c r="AX2011" s="28"/>
      <c r="AY2011" s="28"/>
      <c r="AZ2011" s="28"/>
      <c r="BA2011" s="28"/>
      <c r="BB2011" s="28"/>
      <c r="BC2011" s="28"/>
      <c r="BD2011" s="28"/>
      <c r="BE2011" s="28"/>
      <c r="BF2011" s="28"/>
      <c r="BG2011" s="28"/>
      <c r="BH2011" s="28"/>
      <c r="BI2011" s="28"/>
      <c r="BJ2011" s="28"/>
      <c r="BK2011" s="28"/>
      <c r="BL2011" s="28"/>
      <c r="BM2011" s="28"/>
    </row>
    <row r="2012" spans="5:65" ht="15">
      <c r="E2012" s="28"/>
      <c r="F2012" s="28"/>
      <c r="G2012" s="28"/>
      <c r="H2012" s="28"/>
      <c r="I2012" s="28"/>
      <c r="J2012" s="28"/>
      <c r="K2012" s="28"/>
      <c r="L2012" s="28"/>
      <c r="M2012" s="28"/>
      <c r="N2012" s="28"/>
      <c r="O2012" s="28"/>
      <c r="P2012" s="16"/>
      <c r="Q2012" s="28"/>
      <c r="R2012" s="28"/>
      <c r="S2012" s="28"/>
      <c r="T2012" s="28"/>
      <c r="U2012" s="28"/>
      <c r="V2012" s="28"/>
      <c r="W2012" s="28"/>
      <c r="X2012" s="28"/>
      <c r="Y2012" s="28"/>
      <c r="Z2012" s="28"/>
      <c r="AA2012" s="28"/>
      <c r="AB2012" s="28"/>
      <c r="AC2012" s="28"/>
      <c r="AD2012" s="28"/>
      <c r="AE2012" s="28"/>
      <c r="AF2012" s="28"/>
      <c r="AG2012" s="28"/>
      <c r="AH2012" s="28"/>
      <c r="AI2012" s="28"/>
      <c r="AJ2012" s="28"/>
      <c r="AK2012" s="28"/>
      <c r="AL2012" s="28"/>
      <c r="AM2012" s="28"/>
      <c r="AN2012" s="28"/>
      <c r="AO2012" s="28"/>
      <c r="AP2012" s="28"/>
      <c r="AQ2012" s="28"/>
      <c r="AR2012" s="28"/>
      <c r="AS2012" s="28"/>
      <c r="AT2012" s="28"/>
      <c r="AU2012" s="28"/>
      <c r="AV2012" s="28"/>
      <c r="AW2012" s="28"/>
      <c r="AX2012" s="28"/>
      <c r="AY2012" s="28"/>
      <c r="AZ2012" s="28"/>
      <c r="BA2012" s="28"/>
      <c r="BB2012" s="28"/>
      <c r="BC2012" s="28"/>
      <c r="BD2012" s="28"/>
      <c r="BE2012" s="28"/>
      <c r="BF2012" s="28"/>
      <c r="BG2012" s="28"/>
      <c r="BH2012" s="28"/>
      <c r="BI2012" s="28"/>
      <c r="BJ2012" s="28"/>
      <c r="BK2012" s="28"/>
      <c r="BL2012" s="28"/>
      <c r="BM2012" s="28"/>
    </row>
    <row r="2013" spans="5:65" ht="15">
      <c r="E2013" s="28"/>
      <c r="F2013" s="28"/>
      <c r="G2013" s="28"/>
      <c r="H2013" s="28"/>
      <c r="I2013" s="28"/>
      <c r="J2013" s="28"/>
      <c r="K2013" s="28"/>
      <c r="L2013" s="28"/>
      <c r="M2013" s="28"/>
      <c r="N2013" s="28"/>
      <c r="O2013" s="28"/>
      <c r="P2013" s="16"/>
      <c r="Q2013" s="28"/>
      <c r="R2013" s="28"/>
      <c r="S2013" s="28"/>
      <c r="T2013" s="28"/>
      <c r="U2013" s="28"/>
      <c r="V2013" s="28"/>
      <c r="W2013" s="28"/>
      <c r="X2013" s="28"/>
      <c r="Y2013" s="28"/>
      <c r="Z2013" s="28"/>
      <c r="AA2013" s="28"/>
      <c r="AB2013" s="28"/>
      <c r="AC2013" s="28"/>
      <c r="AD2013" s="28"/>
      <c r="AE2013" s="28"/>
      <c r="AF2013" s="28"/>
      <c r="AG2013" s="28"/>
      <c r="AH2013" s="28"/>
      <c r="AI2013" s="28"/>
      <c r="AJ2013" s="28"/>
      <c r="AK2013" s="28"/>
      <c r="AL2013" s="28"/>
      <c r="AM2013" s="28"/>
      <c r="AN2013" s="28"/>
      <c r="AO2013" s="28"/>
      <c r="AP2013" s="28"/>
      <c r="AQ2013" s="28"/>
      <c r="AR2013" s="28"/>
      <c r="AS2013" s="28"/>
      <c r="AT2013" s="28"/>
      <c r="AU2013" s="28"/>
      <c r="AV2013" s="28"/>
      <c r="AW2013" s="28"/>
      <c r="AX2013" s="28"/>
      <c r="AY2013" s="28"/>
      <c r="AZ2013" s="28"/>
      <c r="BA2013" s="28"/>
      <c r="BB2013" s="28"/>
      <c r="BC2013" s="28"/>
      <c r="BD2013" s="28"/>
      <c r="BE2013" s="28"/>
      <c r="BF2013" s="28"/>
      <c r="BG2013" s="28"/>
      <c r="BH2013" s="28"/>
      <c r="BI2013" s="28"/>
      <c r="BJ2013" s="28"/>
      <c r="BK2013" s="28"/>
      <c r="BL2013" s="28"/>
      <c r="BM2013" s="28"/>
    </row>
    <row r="2014" spans="5:65" ht="15">
      <c r="E2014" s="28"/>
      <c r="F2014" s="28"/>
      <c r="G2014" s="28"/>
      <c r="H2014" s="28"/>
      <c r="I2014" s="28"/>
      <c r="J2014" s="28"/>
      <c r="K2014" s="28"/>
      <c r="L2014" s="28"/>
      <c r="M2014" s="28"/>
      <c r="N2014" s="28"/>
      <c r="O2014" s="28"/>
      <c r="P2014" s="16"/>
      <c r="Q2014" s="28"/>
      <c r="R2014" s="28"/>
      <c r="S2014" s="28"/>
      <c r="T2014" s="28"/>
      <c r="U2014" s="28"/>
      <c r="V2014" s="28"/>
      <c r="W2014" s="28"/>
      <c r="X2014" s="28"/>
      <c r="Y2014" s="28"/>
      <c r="Z2014" s="28"/>
      <c r="AA2014" s="28"/>
      <c r="AB2014" s="28"/>
      <c r="AC2014" s="28"/>
      <c r="AD2014" s="28"/>
      <c r="AE2014" s="28"/>
      <c r="AF2014" s="28"/>
      <c r="AG2014" s="28"/>
      <c r="AH2014" s="28"/>
      <c r="AI2014" s="28"/>
      <c r="AJ2014" s="28"/>
      <c r="AK2014" s="28"/>
      <c r="AL2014" s="28"/>
      <c r="AM2014" s="28"/>
      <c r="AN2014" s="28"/>
      <c r="AO2014" s="28"/>
      <c r="AP2014" s="28"/>
      <c r="AQ2014" s="28"/>
      <c r="AR2014" s="28"/>
      <c r="AS2014" s="28"/>
      <c r="AT2014" s="28"/>
      <c r="AU2014" s="28"/>
      <c r="AV2014" s="28"/>
      <c r="AW2014" s="28"/>
      <c r="AX2014" s="28"/>
      <c r="AY2014" s="28"/>
      <c r="AZ2014" s="28"/>
      <c r="BA2014" s="28"/>
      <c r="BB2014" s="28"/>
      <c r="BC2014" s="28"/>
      <c r="BD2014" s="28"/>
      <c r="BE2014" s="28"/>
      <c r="BF2014" s="28"/>
      <c r="BG2014" s="28"/>
      <c r="BH2014" s="28"/>
      <c r="BI2014" s="28"/>
      <c r="BJ2014" s="28"/>
      <c r="BK2014" s="28"/>
      <c r="BL2014" s="28"/>
      <c r="BM2014" s="28"/>
    </row>
    <row r="2015" spans="5:65" ht="15">
      <c r="E2015" s="28"/>
      <c r="F2015" s="28"/>
      <c r="G2015" s="28"/>
      <c r="H2015" s="28"/>
      <c r="I2015" s="28"/>
      <c r="J2015" s="28"/>
      <c r="K2015" s="28"/>
      <c r="L2015" s="28"/>
      <c r="M2015" s="28"/>
      <c r="N2015" s="28"/>
      <c r="O2015" s="28"/>
      <c r="P2015" s="16"/>
      <c r="Q2015" s="28"/>
      <c r="R2015" s="28"/>
      <c r="S2015" s="28"/>
      <c r="T2015" s="28"/>
      <c r="U2015" s="28"/>
      <c r="V2015" s="28"/>
      <c r="W2015" s="28"/>
      <c r="X2015" s="28"/>
      <c r="Y2015" s="28"/>
      <c r="Z2015" s="28"/>
      <c r="AA2015" s="28"/>
      <c r="AB2015" s="28"/>
      <c r="AC2015" s="28"/>
      <c r="AD2015" s="28"/>
      <c r="AE2015" s="28"/>
      <c r="AF2015" s="28"/>
      <c r="AG2015" s="28"/>
      <c r="AH2015" s="28"/>
      <c r="AI2015" s="28"/>
      <c r="AJ2015" s="28"/>
      <c r="AK2015" s="28"/>
      <c r="AL2015" s="28"/>
      <c r="AM2015" s="28"/>
      <c r="AN2015" s="28"/>
      <c r="AO2015" s="28"/>
      <c r="AP2015" s="28"/>
      <c r="AQ2015" s="28"/>
      <c r="AR2015" s="28"/>
      <c r="AS2015" s="28"/>
      <c r="AT2015" s="28"/>
      <c r="AU2015" s="28"/>
      <c r="AV2015" s="28"/>
      <c r="AW2015" s="28"/>
      <c r="AX2015" s="28"/>
      <c r="AY2015" s="28"/>
      <c r="AZ2015" s="28"/>
      <c r="BA2015" s="28"/>
      <c r="BB2015" s="28"/>
      <c r="BC2015" s="28"/>
      <c r="BD2015" s="28"/>
      <c r="BE2015" s="28"/>
      <c r="BF2015" s="28"/>
      <c r="BG2015" s="28"/>
      <c r="BH2015" s="28"/>
      <c r="BI2015" s="28"/>
      <c r="BJ2015" s="28"/>
      <c r="BK2015" s="28"/>
      <c r="BL2015" s="28"/>
      <c r="BM2015" s="28"/>
    </row>
    <row r="2016" spans="5:65" ht="15">
      <c r="E2016" s="28"/>
      <c r="F2016" s="28"/>
      <c r="G2016" s="28"/>
      <c r="H2016" s="28"/>
      <c r="I2016" s="28"/>
      <c r="J2016" s="28"/>
      <c r="K2016" s="28"/>
      <c r="L2016" s="28"/>
      <c r="M2016" s="28"/>
      <c r="N2016" s="28"/>
      <c r="O2016" s="28"/>
      <c r="P2016" s="16"/>
      <c r="Q2016" s="28"/>
      <c r="R2016" s="28"/>
      <c r="S2016" s="28"/>
      <c r="T2016" s="28"/>
      <c r="U2016" s="28"/>
      <c r="V2016" s="28"/>
      <c r="W2016" s="28"/>
      <c r="X2016" s="28"/>
      <c r="Y2016" s="28"/>
      <c r="Z2016" s="28"/>
      <c r="AA2016" s="28"/>
      <c r="AB2016" s="28"/>
      <c r="AC2016" s="28"/>
      <c r="AD2016" s="28"/>
      <c r="AE2016" s="28"/>
      <c r="AF2016" s="28"/>
      <c r="AG2016" s="28"/>
      <c r="AH2016" s="28"/>
      <c r="AI2016" s="28"/>
      <c r="AJ2016" s="28"/>
      <c r="AK2016" s="28"/>
      <c r="AL2016" s="28"/>
      <c r="AM2016" s="28"/>
      <c r="AN2016" s="28"/>
      <c r="AO2016" s="28"/>
      <c r="AP2016" s="28"/>
      <c r="AQ2016" s="28"/>
      <c r="AR2016" s="28"/>
      <c r="AS2016" s="28"/>
      <c r="AT2016" s="28"/>
      <c r="AU2016" s="28"/>
      <c r="AV2016" s="28"/>
      <c r="AW2016" s="28"/>
      <c r="AX2016" s="28"/>
      <c r="AY2016" s="28"/>
      <c r="AZ2016" s="28"/>
      <c r="BA2016" s="28"/>
      <c r="BB2016" s="28"/>
      <c r="BC2016" s="28"/>
      <c r="BD2016" s="28"/>
      <c r="BE2016" s="28"/>
      <c r="BF2016" s="28"/>
      <c r="BG2016" s="28"/>
      <c r="BH2016" s="28"/>
      <c r="BI2016" s="28"/>
      <c r="BJ2016" s="28"/>
      <c r="BK2016" s="28"/>
      <c r="BL2016" s="28"/>
      <c r="BM2016" s="28"/>
    </row>
    <row r="2017" spans="5:65" ht="15">
      <c r="E2017" s="28"/>
      <c r="F2017" s="28"/>
      <c r="G2017" s="28"/>
      <c r="H2017" s="28"/>
      <c r="I2017" s="28"/>
      <c r="J2017" s="28"/>
      <c r="K2017" s="28"/>
      <c r="L2017" s="28"/>
      <c r="M2017" s="28"/>
      <c r="N2017" s="28"/>
      <c r="O2017" s="28"/>
      <c r="P2017" s="16"/>
      <c r="Q2017" s="28"/>
      <c r="R2017" s="28"/>
      <c r="S2017" s="28"/>
      <c r="T2017" s="28"/>
      <c r="U2017" s="28"/>
      <c r="V2017" s="28"/>
      <c r="W2017" s="28"/>
      <c r="X2017" s="28"/>
      <c r="Y2017" s="28"/>
      <c r="Z2017" s="28"/>
      <c r="AA2017" s="28"/>
      <c r="AB2017" s="28"/>
      <c r="AC2017" s="28"/>
      <c r="AD2017" s="28"/>
      <c r="AE2017" s="28"/>
      <c r="AF2017" s="28"/>
      <c r="AG2017" s="28"/>
      <c r="AH2017" s="28"/>
      <c r="AI2017" s="28"/>
      <c r="AJ2017" s="28"/>
      <c r="AK2017" s="28"/>
      <c r="AL2017" s="28"/>
      <c r="AM2017" s="28"/>
      <c r="AN2017" s="28"/>
      <c r="AO2017" s="28"/>
      <c r="AP2017" s="28"/>
      <c r="AQ2017" s="28"/>
      <c r="AR2017" s="28"/>
      <c r="AS2017" s="28"/>
      <c r="AT2017" s="28"/>
      <c r="AU2017" s="28"/>
      <c r="AV2017" s="28"/>
      <c r="AW2017" s="28"/>
      <c r="AX2017" s="28"/>
      <c r="AY2017" s="28"/>
      <c r="AZ2017" s="28"/>
      <c r="BA2017" s="28"/>
      <c r="BB2017" s="28"/>
      <c r="BC2017" s="28"/>
      <c r="BD2017" s="28"/>
      <c r="BE2017" s="28"/>
      <c r="BF2017" s="28"/>
      <c r="BG2017" s="28"/>
      <c r="BH2017" s="28"/>
      <c r="BI2017" s="28"/>
      <c r="BJ2017" s="28"/>
      <c r="BK2017" s="28"/>
      <c r="BL2017" s="28"/>
      <c r="BM2017" s="28"/>
    </row>
    <row r="2018" spans="5:65" ht="15">
      <c r="E2018" s="28"/>
      <c r="F2018" s="28"/>
      <c r="G2018" s="28"/>
      <c r="H2018" s="28"/>
      <c r="I2018" s="28"/>
      <c r="J2018" s="28"/>
      <c r="K2018" s="28"/>
      <c r="L2018" s="28"/>
      <c r="M2018" s="28"/>
      <c r="N2018" s="28"/>
      <c r="O2018" s="28"/>
      <c r="P2018" s="16"/>
      <c r="Q2018" s="28"/>
      <c r="R2018" s="28"/>
      <c r="S2018" s="28"/>
      <c r="T2018" s="28"/>
      <c r="U2018" s="28"/>
      <c r="V2018" s="28"/>
      <c r="W2018" s="28"/>
      <c r="X2018" s="28"/>
      <c r="Y2018" s="28"/>
      <c r="Z2018" s="28"/>
      <c r="AA2018" s="28"/>
      <c r="AB2018" s="28"/>
      <c r="AC2018" s="28"/>
      <c r="AD2018" s="28"/>
      <c r="AE2018" s="28"/>
      <c r="AF2018" s="28"/>
      <c r="AG2018" s="28"/>
      <c r="AH2018" s="28"/>
      <c r="AI2018" s="28"/>
      <c r="AJ2018" s="28"/>
      <c r="AK2018" s="28"/>
      <c r="AL2018" s="28"/>
      <c r="AM2018" s="28"/>
      <c r="AN2018" s="28"/>
      <c r="AO2018" s="28"/>
      <c r="AP2018" s="28"/>
      <c r="AQ2018" s="28"/>
      <c r="AR2018" s="28"/>
      <c r="AS2018" s="28"/>
      <c r="AT2018" s="28"/>
      <c r="AU2018" s="28"/>
      <c r="AV2018" s="28"/>
      <c r="AW2018" s="28"/>
      <c r="AX2018" s="28"/>
      <c r="AY2018" s="28"/>
      <c r="AZ2018" s="28"/>
      <c r="BA2018" s="28"/>
      <c r="BB2018" s="28"/>
      <c r="BC2018" s="28"/>
      <c r="BD2018" s="28"/>
      <c r="BE2018" s="28"/>
      <c r="BF2018" s="28"/>
      <c r="BG2018" s="28"/>
      <c r="BH2018" s="28"/>
      <c r="BI2018" s="28"/>
      <c r="BJ2018" s="28"/>
      <c r="BK2018" s="28"/>
      <c r="BL2018" s="28"/>
      <c r="BM2018" s="28"/>
    </row>
    <row r="2019" spans="5:65" ht="15">
      <c r="E2019" s="28"/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  <c r="P2019" s="16"/>
      <c r="Q2019" s="28"/>
      <c r="R2019" s="28"/>
      <c r="S2019" s="28"/>
      <c r="T2019" s="28"/>
      <c r="U2019" s="28"/>
      <c r="V2019" s="28"/>
      <c r="W2019" s="28"/>
      <c r="X2019" s="28"/>
      <c r="Y2019" s="28"/>
      <c r="Z2019" s="28"/>
      <c r="AA2019" s="28"/>
      <c r="AB2019" s="28"/>
      <c r="AC2019" s="28"/>
      <c r="AD2019" s="28"/>
      <c r="AE2019" s="28"/>
      <c r="AF2019" s="28"/>
      <c r="AG2019" s="28"/>
      <c r="AH2019" s="28"/>
      <c r="AI2019" s="28"/>
      <c r="AJ2019" s="28"/>
      <c r="AK2019" s="28"/>
      <c r="AL2019" s="28"/>
      <c r="AM2019" s="28"/>
      <c r="AN2019" s="28"/>
      <c r="AO2019" s="28"/>
      <c r="AP2019" s="28"/>
      <c r="AQ2019" s="28"/>
      <c r="AR2019" s="28"/>
      <c r="AS2019" s="28"/>
      <c r="AT2019" s="28"/>
      <c r="AU2019" s="28"/>
      <c r="AV2019" s="28"/>
      <c r="AW2019" s="28"/>
      <c r="AX2019" s="28"/>
      <c r="AY2019" s="28"/>
      <c r="AZ2019" s="28"/>
      <c r="BA2019" s="28"/>
      <c r="BB2019" s="28"/>
      <c r="BC2019" s="28"/>
      <c r="BD2019" s="28"/>
      <c r="BE2019" s="28"/>
      <c r="BF2019" s="28"/>
      <c r="BG2019" s="28"/>
      <c r="BH2019" s="28"/>
      <c r="BI2019" s="28"/>
      <c r="BJ2019" s="28"/>
      <c r="BK2019" s="28"/>
      <c r="BL2019" s="28"/>
      <c r="BM2019" s="28"/>
    </row>
    <row r="2020" spans="5:65" ht="15">
      <c r="E2020" s="28"/>
      <c r="F2020" s="28"/>
      <c r="G2020" s="28"/>
      <c r="H2020" s="28"/>
      <c r="I2020" s="28"/>
      <c r="J2020" s="28"/>
      <c r="K2020" s="28"/>
      <c r="L2020" s="28"/>
      <c r="M2020" s="28"/>
      <c r="N2020" s="28"/>
      <c r="O2020" s="28"/>
      <c r="P2020" s="16"/>
      <c r="Q2020" s="28"/>
      <c r="R2020" s="28"/>
      <c r="S2020" s="28"/>
      <c r="T2020" s="28"/>
      <c r="U2020" s="28"/>
      <c r="V2020" s="28"/>
      <c r="W2020" s="28"/>
      <c r="X2020" s="28"/>
      <c r="Y2020" s="28"/>
      <c r="Z2020" s="28"/>
      <c r="AA2020" s="28"/>
      <c r="AB2020" s="28"/>
      <c r="AC2020" s="28"/>
      <c r="AD2020" s="28"/>
      <c r="AE2020" s="28"/>
      <c r="AF2020" s="28"/>
      <c r="AG2020" s="28"/>
      <c r="AH2020" s="28"/>
      <c r="AI2020" s="28"/>
      <c r="AJ2020" s="28"/>
      <c r="AK2020" s="28"/>
      <c r="AL2020" s="28"/>
      <c r="AM2020" s="28"/>
      <c r="AN2020" s="28"/>
      <c r="AO2020" s="28"/>
      <c r="AP2020" s="28"/>
      <c r="AQ2020" s="28"/>
      <c r="AR2020" s="28"/>
      <c r="AS2020" s="28"/>
      <c r="AT2020" s="28"/>
      <c r="AU2020" s="28"/>
      <c r="AV2020" s="28"/>
      <c r="AW2020" s="28"/>
      <c r="AX2020" s="28"/>
      <c r="AY2020" s="28"/>
      <c r="AZ2020" s="28"/>
      <c r="BA2020" s="28"/>
      <c r="BB2020" s="28"/>
      <c r="BC2020" s="28"/>
      <c r="BD2020" s="28"/>
      <c r="BE2020" s="28"/>
      <c r="BF2020" s="28"/>
      <c r="BG2020" s="28"/>
      <c r="BH2020" s="28"/>
      <c r="BI2020" s="28"/>
      <c r="BJ2020" s="28"/>
      <c r="BK2020" s="28"/>
      <c r="BL2020" s="28"/>
      <c r="BM2020" s="28"/>
    </row>
    <row r="2021" spans="5:65" ht="15">
      <c r="E2021" s="28"/>
      <c r="F2021" s="28"/>
      <c r="G2021" s="28"/>
      <c r="H2021" s="28"/>
      <c r="I2021" s="28"/>
      <c r="J2021" s="28"/>
      <c r="K2021" s="28"/>
      <c r="L2021" s="28"/>
      <c r="M2021" s="28"/>
      <c r="N2021" s="28"/>
      <c r="O2021" s="28"/>
      <c r="P2021" s="16"/>
      <c r="Q2021" s="28"/>
      <c r="R2021" s="28"/>
      <c r="S2021" s="28"/>
      <c r="T2021" s="28"/>
      <c r="U2021" s="28"/>
      <c r="V2021" s="28"/>
      <c r="W2021" s="28"/>
      <c r="X2021" s="28"/>
      <c r="Y2021" s="28"/>
      <c r="Z2021" s="28"/>
      <c r="AA2021" s="28"/>
      <c r="AB2021" s="28"/>
      <c r="AC2021" s="28"/>
      <c r="AD2021" s="28"/>
      <c r="AE2021" s="28"/>
      <c r="AF2021" s="28"/>
      <c r="AG2021" s="28"/>
      <c r="AH2021" s="28"/>
      <c r="AI2021" s="28"/>
      <c r="AJ2021" s="28"/>
      <c r="AK2021" s="28"/>
      <c r="AL2021" s="28"/>
      <c r="AM2021" s="28"/>
      <c r="AN2021" s="28"/>
      <c r="AO2021" s="28"/>
      <c r="AP2021" s="28"/>
      <c r="AQ2021" s="28"/>
      <c r="AR2021" s="28"/>
      <c r="AS2021" s="28"/>
      <c r="AT2021" s="28"/>
      <c r="AU2021" s="28"/>
      <c r="AV2021" s="28"/>
      <c r="AW2021" s="28"/>
      <c r="AX2021" s="28"/>
      <c r="AY2021" s="28"/>
      <c r="AZ2021" s="28"/>
      <c r="BA2021" s="28"/>
      <c r="BB2021" s="28"/>
      <c r="BC2021" s="28"/>
      <c r="BD2021" s="28"/>
      <c r="BE2021" s="28"/>
      <c r="BF2021" s="28"/>
      <c r="BG2021" s="28"/>
      <c r="BH2021" s="28"/>
      <c r="BI2021" s="28"/>
      <c r="BJ2021" s="28"/>
      <c r="BK2021" s="28"/>
      <c r="BL2021" s="28"/>
      <c r="BM2021" s="28"/>
    </row>
    <row r="2022" spans="5:65" ht="15">
      <c r="E2022" s="28"/>
      <c r="F2022" s="28"/>
      <c r="G2022" s="28"/>
      <c r="H2022" s="28"/>
      <c r="I2022" s="28"/>
      <c r="J2022" s="28"/>
      <c r="K2022" s="28"/>
      <c r="L2022" s="28"/>
      <c r="M2022" s="28"/>
      <c r="N2022" s="28"/>
      <c r="O2022" s="28"/>
      <c r="P2022" s="16"/>
      <c r="Q2022" s="28"/>
      <c r="R2022" s="28"/>
      <c r="S2022" s="28"/>
      <c r="T2022" s="28"/>
      <c r="U2022" s="28"/>
      <c r="V2022" s="28"/>
      <c r="W2022" s="28"/>
      <c r="X2022" s="28"/>
      <c r="Y2022" s="28"/>
      <c r="Z2022" s="28"/>
      <c r="AA2022" s="28"/>
      <c r="AB2022" s="28"/>
      <c r="AC2022" s="28"/>
      <c r="AD2022" s="28"/>
      <c r="AE2022" s="28"/>
      <c r="AF2022" s="28"/>
      <c r="AG2022" s="28"/>
      <c r="AH2022" s="28"/>
      <c r="AI2022" s="28"/>
      <c r="AJ2022" s="28"/>
      <c r="AK2022" s="28"/>
      <c r="AL2022" s="28"/>
      <c r="AM2022" s="28"/>
      <c r="AN2022" s="28"/>
      <c r="AO2022" s="28"/>
      <c r="AP2022" s="28"/>
      <c r="AQ2022" s="28"/>
      <c r="AR2022" s="28"/>
      <c r="AS2022" s="28"/>
      <c r="AT2022" s="28"/>
      <c r="AU2022" s="28"/>
      <c r="AV2022" s="28"/>
      <c r="AW2022" s="28"/>
      <c r="AX2022" s="28"/>
      <c r="AY2022" s="28"/>
      <c r="AZ2022" s="28"/>
      <c r="BA2022" s="28"/>
      <c r="BB2022" s="28"/>
      <c r="BC2022" s="28"/>
      <c r="BD2022" s="28"/>
      <c r="BE2022" s="28"/>
      <c r="BF2022" s="28"/>
      <c r="BG2022" s="28"/>
      <c r="BH2022" s="28"/>
      <c r="BI2022" s="28"/>
      <c r="BJ2022" s="28"/>
      <c r="BK2022" s="28"/>
      <c r="BL2022" s="28"/>
      <c r="BM2022" s="28"/>
    </row>
    <row r="2023" spans="5:65" ht="15">
      <c r="E2023" s="28"/>
      <c r="F2023" s="28"/>
      <c r="G2023" s="28"/>
      <c r="H2023" s="28"/>
      <c r="I2023" s="28"/>
      <c r="J2023" s="28"/>
      <c r="K2023" s="28"/>
      <c r="L2023" s="28"/>
      <c r="M2023" s="28"/>
      <c r="N2023" s="28"/>
      <c r="O2023" s="28"/>
      <c r="P2023" s="16"/>
      <c r="Q2023" s="28"/>
      <c r="R2023" s="28"/>
      <c r="S2023" s="28"/>
      <c r="T2023" s="28"/>
      <c r="U2023" s="28"/>
      <c r="V2023" s="28"/>
      <c r="W2023" s="28"/>
      <c r="X2023" s="28"/>
      <c r="Y2023" s="28"/>
      <c r="Z2023" s="28"/>
      <c r="AA2023" s="28"/>
      <c r="AB2023" s="28"/>
      <c r="AC2023" s="28"/>
      <c r="AD2023" s="28"/>
      <c r="AE2023" s="28"/>
      <c r="AF2023" s="28"/>
      <c r="AG2023" s="28"/>
      <c r="AH2023" s="28"/>
      <c r="AI2023" s="28"/>
      <c r="AJ2023" s="28"/>
      <c r="AK2023" s="28"/>
      <c r="AL2023" s="28"/>
      <c r="AM2023" s="28"/>
      <c r="AN2023" s="28"/>
      <c r="AO2023" s="28"/>
      <c r="AP2023" s="28"/>
      <c r="AQ2023" s="28"/>
      <c r="AR2023" s="28"/>
      <c r="AS2023" s="28"/>
      <c r="AT2023" s="28"/>
      <c r="AU2023" s="28"/>
      <c r="AV2023" s="28"/>
      <c r="AW2023" s="28"/>
      <c r="AX2023" s="28"/>
      <c r="AY2023" s="28"/>
      <c r="AZ2023" s="28"/>
      <c r="BA2023" s="28"/>
      <c r="BB2023" s="28"/>
      <c r="BC2023" s="28"/>
      <c r="BD2023" s="28"/>
      <c r="BE2023" s="28"/>
      <c r="BF2023" s="28"/>
      <c r="BG2023" s="28"/>
      <c r="BH2023" s="28"/>
      <c r="BI2023" s="28"/>
      <c r="BJ2023" s="28"/>
      <c r="BK2023" s="28"/>
      <c r="BL2023" s="28"/>
      <c r="BM2023" s="28"/>
    </row>
    <row r="2024" spans="5:65" ht="15">
      <c r="E2024" s="28"/>
      <c r="F2024" s="28"/>
      <c r="G2024" s="28"/>
      <c r="H2024" s="28"/>
      <c r="I2024" s="28"/>
      <c r="J2024" s="28"/>
      <c r="K2024" s="28"/>
      <c r="L2024" s="28"/>
      <c r="M2024" s="28"/>
      <c r="N2024" s="28"/>
      <c r="O2024" s="28"/>
      <c r="P2024" s="16"/>
      <c r="Q2024" s="28"/>
      <c r="R2024" s="28"/>
      <c r="S2024" s="28"/>
      <c r="T2024" s="28"/>
      <c r="U2024" s="28"/>
      <c r="V2024" s="28"/>
      <c r="W2024" s="28"/>
      <c r="X2024" s="28"/>
      <c r="Y2024" s="28"/>
      <c r="Z2024" s="28"/>
      <c r="AA2024" s="28"/>
      <c r="AB2024" s="28"/>
      <c r="AC2024" s="28"/>
      <c r="AD2024" s="28"/>
      <c r="AE2024" s="28"/>
      <c r="AF2024" s="28"/>
      <c r="AG2024" s="28"/>
      <c r="AH2024" s="28"/>
      <c r="AI2024" s="28"/>
      <c r="AJ2024" s="28"/>
      <c r="AK2024" s="28"/>
      <c r="AL2024" s="28"/>
      <c r="AM2024" s="28"/>
      <c r="AN2024" s="28"/>
      <c r="AO2024" s="28"/>
      <c r="AP2024" s="28"/>
      <c r="AQ2024" s="28"/>
      <c r="AR2024" s="28"/>
      <c r="AS2024" s="28"/>
      <c r="AT2024" s="28"/>
      <c r="AU2024" s="28"/>
      <c r="AV2024" s="28"/>
      <c r="AW2024" s="28"/>
      <c r="AX2024" s="28"/>
      <c r="AY2024" s="28"/>
      <c r="AZ2024" s="28"/>
      <c r="BA2024" s="28"/>
      <c r="BB2024" s="28"/>
      <c r="BC2024" s="28"/>
      <c r="BD2024" s="28"/>
      <c r="BE2024" s="28"/>
      <c r="BF2024" s="28"/>
      <c r="BG2024" s="28"/>
      <c r="BH2024" s="28"/>
      <c r="BI2024" s="28"/>
      <c r="BJ2024" s="28"/>
      <c r="BK2024" s="28"/>
      <c r="BL2024" s="28"/>
      <c r="BM2024" s="28"/>
    </row>
    <row r="2025" spans="5:65" ht="15">
      <c r="E2025" s="28"/>
      <c r="F2025" s="28"/>
      <c r="G2025" s="28"/>
      <c r="H2025" s="28"/>
      <c r="I2025" s="28"/>
      <c r="J2025" s="28"/>
      <c r="K2025" s="28"/>
      <c r="L2025" s="28"/>
      <c r="M2025" s="28"/>
      <c r="N2025" s="28"/>
      <c r="O2025" s="28"/>
      <c r="P2025" s="16"/>
      <c r="Q2025" s="28"/>
      <c r="R2025" s="28"/>
      <c r="S2025" s="28"/>
      <c r="T2025" s="28"/>
      <c r="U2025" s="28"/>
      <c r="V2025" s="28"/>
      <c r="W2025" s="28"/>
      <c r="X2025" s="28"/>
      <c r="Y2025" s="28"/>
      <c r="Z2025" s="28"/>
      <c r="AA2025" s="28"/>
      <c r="AB2025" s="28"/>
      <c r="AC2025" s="28"/>
      <c r="AD2025" s="28"/>
      <c r="AE2025" s="28"/>
      <c r="AF2025" s="28"/>
      <c r="AG2025" s="28"/>
      <c r="AH2025" s="28"/>
      <c r="AI2025" s="28"/>
      <c r="AJ2025" s="28"/>
      <c r="AK2025" s="28"/>
      <c r="AL2025" s="28"/>
      <c r="AM2025" s="28"/>
      <c r="AN2025" s="28"/>
      <c r="AO2025" s="28"/>
      <c r="AP2025" s="28"/>
      <c r="AQ2025" s="28"/>
      <c r="AR2025" s="28"/>
      <c r="AS2025" s="28"/>
      <c r="AT2025" s="28"/>
      <c r="AU2025" s="28"/>
      <c r="AV2025" s="28"/>
      <c r="AW2025" s="28"/>
      <c r="AX2025" s="28"/>
      <c r="AY2025" s="28"/>
      <c r="AZ2025" s="28"/>
      <c r="BA2025" s="28"/>
      <c r="BB2025" s="28"/>
      <c r="BC2025" s="28"/>
      <c r="BD2025" s="28"/>
      <c r="BE2025" s="28"/>
      <c r="BF2025" s="28"/>
      <c r="BG2025" s="28"/>
      <c r="BH2025" s="28"/>
      <c r="BI2025" s="28"/>
      <c r="BJ2025" s="28"/>
      <c r="BK2025" s="28"/>
      <c r="BL2025" s="28"/>
      <c r="BM2025" s="28"/>
    </row>
    <row r="2026" spans="5:65" ht="15">
      <c r="E2026" s="28"/>
      <c r="F2026" s="28"/>
      <c r="G2026" s="28"/>
      <c r="H2026" s="28"/>
      <c r="I2026" s="28"/>
      <c r="J2026" s="28"/>
      <c r="K2026" s="28"/>
      <c r="L2026" s="28"/>
      <c r="M2026" s="28"/>
      <c r="N2026" s="28"/>
      <c r="O2026" s="28"/>
      <c r="P2026" s="16"/>
      <c r="Q2026" s="28"/>
      <c r="R2026" s="28"/>
      <c r="S2026" s="28"/>
      <c r="T2026" s="28"/>
      <c r="U2026" s="28"/>
      <c r="V2026" s="28"/>
      <c r="W2026" s="28"/>
      <c r="X2026" s="28"/>
      <c r="Y2026" s="28"/>
      <c r="Z2026" s="28"/>
      <c r="AA2026" s="28"/>
      <c r="AB2026" s="28"/>
      <c r="AC2026" s="28"/>
      <c r="AD2026" s="28"/>
      <c r="AE2026" s="28"/>
      <c r="AF2026" s="28"/>
      <c r="AG2026" s="28"/>
      <c r="AH2026" s="28"/>
      <c r="AI2026" s="28"/>
      <c r="AJ2026" s="28"/>
      <c r="AK2026" s="28"/>
      <c r="AL2026" s="28"/>
      <c r="AM2026" s="28"/>
      <c r="AN2026" s="28"/>
      <c r="AO2026" s="28"/>
      <c r="AP2026" s="28"/>
      <c r="AQ2026" s="28"/>
      <c r="AR2026" s="28"/>
      <c r="AS2026" s="28"/>
      <c r="AT2026" s="28"/>
      <c r="AU2026" s="28"/>
      <c r="AV2026" s="28"/>
      <c r="AW2026" s="28"/>
      <c r="AX2026" s="28"/>
      <c r="AY2026" s="28"/>
      <c r="AZ2026" s="28"/>
      <c r="BA2026" s="28"/>
      <c r="BB2026" s="28"/>
      <c r="BC2026" s="28"/>
      <c r="BD2026" s="28"/>
      <c r="BE2026" s="28"/>
      <c r="BF2026" s="28"/>
      <c r="BG2026" s="28"/>
      <c r="BH2026" s="28"/>
      <c r="BI2026" s="28"/>
      <c r="BJ2026" s="28"/>
      <c r="BK2026" s="28"/>
      <c r="BL2026" s="28"/>
      <c r="BM2026" s="28"/>
    </row>
    <row r="2027" spans="5:65" ht="15">
      <c r="E2027" s="28"/>
      <c r="F2027" s="28"/>
      <c r="G2027" s="28"/>
      <c r="H2027" s="28"/>
      <c r="I2027" s="28"/>
      <c r="J2027" s="28"/>
      <c r="K2027" s="28"/>
      <c r="L2027" s="28"/>
      <c r="M2027" s="28"/>
      <c r="N2027" s="28"/>
      <c r="O2027" s="28"/>
      <c r="P2027" s="16"/>
      <c r="Q2027" s="28"/>
      <c r="R2027" s="28"/>
      <c r="S2027" s="28"/>
      <c r="T2027" s="28"/>
      <c r="U2027" s="28"/>
      <c r="V2027" s="28"/>
      <c r="W2027" s="28"/>
      <c r="X2027" s="28"/>
      <c r="Y2027" s="28"/>
      <c r="Z2027" s="28"/>
      <c r="AA2027" s="28"/>
      <c r="AB2027" s="28"/>
      <c r="AC2027" s="28"/>
      <c r="AD2027" s="28"/>
      <c r="AE2027" s="28"/>
      <c r="AF2027" s="28"/>
      <c r="AG2027" s="28"/>
      <c r="AH2027" s="28"/>
      <c r="AI2027" s="28"/>
      <c r="AJ2027" s="28"/>
      <c r="AK2027" s="28"/>
      <c r="AL2027" s="28"/>
      <c r="AM2027" s="28"/>
      <c r="AN2027" s="28"/>
      <c r="AO2027" s="28"/>
      <c r="AP2027" s="28"/>
      <c r="AQ2027" s="28"/>
      <c r="AR2027" s="28"/>
      <c r="AS2027" s="28"/>
      <c r="AT2027" s="28"/>
      <c r="AU2027" s="28"/>
      <c r="AV2027" s="28"/>
      <c r="AW2027" s="28"/>
      <c r="AX2027" s="28"/>
      <c r="AY2027" s="28"/>
      <c r="AZ2027" s="28"/>
      <c r="BA2027" s="28"/>
      <c r="BB2027" s="28"/>
      <c r="BC2027" s="28"/>
      <c r="BD2027" s="28"/>
      <c r="BE2027" s="28"/>
      <c r="BF2027" s="28"/>
      <c r="BG2027" s="28"/>
      <c r="BH2027" s="28"/>
      <c r="BI2027" s="28"/>
      <c r="BJ2027" s="28"/>
      <c r="BK2027" s="28"/>
      <c r="BL2027" s="28"/>
      <c r="BM2027" s="28"/>
    </row>
    <row r="2028" spans="5:65" ht="15">
      <c r="E2028" s="28"/>
      <c r="F2028" s="28"/>
      <c r="G2028" s="28"/>
      <c r="H2028" s="28"/>
      <c r="I2028" s="28"/>
      <c r="J2028" s="28"/>
      <c r="K2028" s="28"/>
      <c r="L2028" s="28"/>
      <c r="M2028" s="28"/>
      <c r="N2028" s="28"/>
      <c r="O2028" s="28"/>
      <c r="P2028" s="16"/>
      <c r="Q2028" s="28"/>
      <c r="R2028" s="28"/>
      <c r="S2028" s="28"/>
      <c r="T2028" s="28"/>
      <c r="U2028" s="28"/>
      <c r="V2028" s="28"/>
      <c r="W2028" s="28"/>
      <c r="X2028" s="28"/>
      <c r="Y2028" s="28"/>
      <c r="Z2028" s="28"/>
      <c r="AA2028" s="28"/>
      <c r="AB2028" s="28"/>
      <c r="AC2028" s="28"/>
      <c r="AD2028" s="28"/>
      <c r="AE2028" s="28"/>
      <c r="AF2028" s="28"/>
      <c r="AG2028" s="28"/>
      <c r="AH2028" s="28"/>
      <c r="AI2028" s="28"/>
      <c r="AJ2028" s="28"/>
      <c r="AK2028" s="28"/>
      <c r="AL2028" s="28"/>
      <c r="AM2028" s="28"/>
      <c r="AN2028" s="28"/>
      <c r="AO2028" s="28"/>
      <c r="AP2028" s="28"/>
      <c r="AQ2028" s="28"/>
      <c r="AR2028" s="28"/>
      <c r="AS2028" s="28"/>
      <c r="AT2028" s="28"/>
      <c r="AU2028" s="28"/>
      <c r="AV2028" s="28"/>
      <c r="AW2028" s="28"/>
      <c r="AX2028" s="28"/>
      <c r="AY2028" s="28"/>
      <c r="AZ2028" s="28"/>
      <c r="BA2028" s="28"/>
      <c r="BB2028" s="28"/>
      <c r="BC2028" s="28"/>
      <c r="BD2028" s="28"/>
      <c r="BE2028" s="28"/>
      <c r="BF2028" s="28"/>
      <c r="BG2028" s="28"/>
      <c r="BH2028" s="28"/>
      <c r="BI2028" s="28"/>
      <c r="BJ2028" s="28"/>
      <c r="BK2028" s="28"/>
      <c r="BL2028" s="28"/>
      <c r="BM2028" s="28"/>
    </row>
    <row r="2029" spans="5:65" ht="15">
      <c r="E2029" s="28"/>
      <c r="F2029" s="28"/>
      <c r="G2029" s="28"/>
      <c r="H2029" s="28"/>
      <c r="I2029" s="28"/>
      <c r="J2029" s="28"/>
      <c r="K2029" s="28"/>
      <c r="L2029" s="28"/>
      <c r="M2029" s="28"/>
      <c r="N2029" s="28"/>
      <c r="O2029" s="28"/>
      <c r="P2029" s="16"/>
      <c r="Q2029" s="28"/>
      <c r="R2029" s="28"/>
      <c r="S2029" s="28"/>
      <c r="T2029" s="28"/>
      <c r="U2029" s="28"/>
      <c r="V2029" s="28"/>
      <c r="W2029" s="28"/>
      <c r="X2029" s="28"/>
      <c r="Y2029" s="28"/>
      <c r="Z2029" s="28"/>
      <c r="AA2029" s="28"/>
      <c r="AB2029" s="28"/>
      <c r="AC2029" s="28"/>
      <c r="AD2029" s="28"/>
      <c r="AE2029" s="28"/>
      <c r="AF2029" s="28"/>
      <c r="AG2029" s="28"/>
      <c r="AH2029" s="28"/>
      <c r="AI2029" s="28"/>
      <c r="AJ2029" s="28"/>
      <c r="AK2029" s="28"/>
      <c r="AL2029" s="28"/>
      <c r="AM2029" s="28"/>
      <c r="AN2029" s="28"/>
      <c r="AO2029" s="28"/>
      <c r="AP2029" s="28"/>
      <c r="AQ2029" s="28"/>
      <c r="AR2029" s="28"/>
      <c r="AS2029" s="28"/>
      <c r="AT2029" s="28"/>
      <c r="AU2029" s="28"/>
      <c r="AV2029" s="28"/>
      <c r="AW2029" s="28"/>
      <c r="AX2029" s="28"/>
      <c r="AY2029" s="28"/>
      <c r="AZ2029" s="28"/>
      <c r="BA2029" s="28"/>
      <c r="BB2029" s="28"/>
      <c r="BC2029" s="28"/>
      <c r="BD2029" s="28"/>
      <c r="BE2029" s="28"/>
      <c r="BF2029" s="28"/>
      <c r="BG2029" s="28"/>
      <c r="BH2029" s="28"/>
      <c r="BI2029" s="28"/>
      <c r="BJ2029" s="28"/>
      <c r="BK2029" s="28"/>
      <c r="BL2029" s="28"/>
      <c r="BM2029" s="28"/>
    </row>
    <row r="2030" spans="5:65" ht="15">
      <c r="E2030" s="28"/>
      <c r="F2030" s="28"/>
      <c r="G2030" s="28"/>
      <c r="H2030" s="28"/>
      <c r="I2030" s="28"/>
      <c r="J2030" s="28"/>
      <c r="K2030" s="28"/>
      <c r="L2030" s="28"/>
      <c r="M2030" s="28"/>
      <c r="N2030" s="28"/>
      <c r="O2030" s="28"/>
      <c r="P2030" s="16"/>
      <c r="Q2030" s="28"/>
      <c r="R2030" s="28"/>
      <c r="S2030" s="28"/>
      <c r="T2030" s="28"/>
      <c r="U2030" s="28"/>
      <c r="V2030" s="28"/>
      <c r="W2030" s="28"/>
      <c r="X2030" s="28"/>
      <c r="Y2030" s="28"/>
      <c r="Z2030" s="28"/>
      <c r="AA2030" s="28"/>
      <c r="AB2030" s="28"/>
      <c r="AC2030" s="28"/>
      <c r="AD2030" s="28"/>
      <c r="AE2030" s="28"/>
      <c r="AF2030" s="28"/>
      <c r="AG2030" s="28"/>
      <c r="AH2030" s="28"/>
      <c r="AI2030" s="28"/>
      <c r="AJ2030" s="28"/>
      <c r="AK2030" s="28"/>
      <c r="AL2030" s="28"/>
      <c r="AM2030" s="28"/>
      <c r="AN2030" s="28"/>
      <c r="AO2030" s="28"/>
      <c r="AP2030" s="28"/>
      <c r="AQ2030" s="28"/>
      <c r="AR2030" s="28"/>
      <c r="AS2030" s="28"/>
      <c r="AT2030" s="28"/>
      <c r="AU2030" s="28"/>
      <c r="AV2030" s="28"/>
      <c r="AW2030" s="28"/>
      <c r="AX2030" s="28"/>
      <c r="AY2030" s="28"/>
      <c r="AZ2030" s="28"/>
      <c r="BA2030" s="28"/>
      <c r="BB2030" s="28"/>
      <c r="BC2030" s="28"/>
      <c r="BD2030" s="28"/>
      <c r="BE2030" s="28"/>
      <c r="BF2030" s="28"/>
      <c r="BG2030" s="28"/>
      <c r="BH2030" s="28"/>
      <c r="BI2030" s="28"/>
      <c r="BJ2030" s="28"/>
      <c r="BK2030" s="28"/>
      <c r="BL2030" s="28"/>
      <c r="BM2030" s="28"/>
    </row>
    <row r="2031" spans="5:65" ht="15">
      <c r="E2031" s="28"/>
      <c r="F2031" s="28"/>
      <c r="G2031" s="28"/>
      <c r="H2031" s="28"/>
      <c r="I2031" s="28"/>
      <c r="J2031" s="28"/>
      <c r="K2031" s="28"/>
      <c r="L2031" s="28"/>
      <c r="M2031" s="28"/>
      <c r="N2031" s="28"/>
      <c r="O2031" s="28"/>
      <c r="P2031" s="16"/>
      <c r="Q2031" s="28"/>
      <c r="R2031" s="28"/>
      <c r="S2031" s="28"/>
      <c r="T2031" s="28"/>
      <c r="U2031" s="28"/>
      <c r="V2031" s="28"/>
      <c r="W2031" s="28"/>
      <c r="X2031" s="28"/>
      <c r="Y2031" s="28"/>
      <c r="Z2031" s="28"/>
      <c r="AA2031" s="28"/>
      <c r="AB2031" s="28"/>
      <c r="AC2031" s="28"/>
      <c r="AD2031" s="28"/>
      <c r="AE2031" s="28"/>
      <c r="AF2031" s="28"/>
      <c r="AG2031" s="28"/>
      <c r="AH2031" s="28"/>
      <c r="AI2031" s="28"/>
      <c r="AJ2031" s="28"/>
      <c r="AK2031" s="28"/>
      <c r="AL2031" s="28"/>
      <c r="AM2031" s="28"/>
      <c r="AN2031" s="28"/>
      <c r="AO2031" s="28"/>
      <c r="AP2031" s="28"/>
      <c r="AQ2031" s="28"/>
      <c r="AR2031" s="28"/>
      <c r="AS2031" s="28"/>
      <c r="AT2031" s="28"/>
      <c r="AU2031" s="28"/>
      <c r="AV2031" s="28"/>
      <c r="AW2031" s="28"/>
      <c r="AX2031" s="28"/>
      <c r="AY2031" s="28"/>
      <c r="AZ2031" s="28"/>
      <c r="BA2031" s="28"/>
      <c r="BB2031" s="28"/>
      <c r="BC2031" s="28"/>
      <c r="BD2031" s="28"/>
      <c r="BE2031" s="28"/>
      <c r="BF2031" s="28"/>
      <c r="BG2031" s="28"/>
      <c r="BH2031" s="28"/>
      <c r="BI2031" s="28"/>
      <c r="BJ2031" s="28"/>
      <c r="BK2031" s="28"/>
      <c r="BL2031" s="28"/>
      <c r="BM2031" s="28"/>
    </row>
    <row r="2032" spans="5:65" ht="15">
      <c r="E2032" s="28"/>
      <c r="F2032" s="28"/>
      <c r="G2032" s="28"/>
      <c r="H2032" s="28"/>
      <c r="I2032" s="28"/>
      <c r="J2032" s="28"/>
      <c r="K2032" s="28"/>
      <c r="L2032" s="28"/>
      <c r="M2032" s="28"/>
      <c r="N2032" s="28"/>
      <c r="O2032" s="28"/>
      <c r="P2032" s="16"/>
      <c r="Q2032" s="28"/>
      <c r="R2032" s="28"/>
      <c r="S2032" s="28"/>
      <c r="T2032" s="28"/>
      <c r="U2032" s="28"/>
      <c r="V2032" s="28"/>
      <c r="W2032" s="28"/>
      <c r="X2032" s="28"/>
      <c r="Y2032" s="28"/>
      <c r="Z2032" s="28"/>
      <c r="AA2032" s="28"/>
      <c r="AB2032" s="28"/>
      <c r="AC2032" s="28"/>
      <c r="AD2032" s="28"/>
      <c r="AE2032" s="28"/>
      <c r="AF2032" s="28"/>
      <c r="AG2032" s="28"/>
      <c r="AH2032" s="28"/>
      <c r="AI2032" s="28"/>
      <c r="AJ2032" s="28"/>
      <c r="AK2032" s="28"/>
      <c r="AL2032" s="28"/>
      <c r="AM2032" s="28"/>
      <c r="AN2032" s="28"/>
      <c r="AO2032" s="28"/>
      <c r="AP2032" s="28"/>
      <c r="AQ2032" s="28"/>
      <c r="AR2032" s="28"/>
      <c r="AS2032" s="28"/>
      <c r="AT2032" s="28"/>
      <c r="AU2032" s="28"/>
      <c r="AV2032" s="28"/>
      <c r="AW2032" s="28"/>
      <c r="AX2032" s="28"/>
      <c r="AY2032" s="28"/>
      <c r="AZ2032" s="28"/>
      <c r="BA2032" s="28"/>
      <c r="BB2032" s="28"/>
      <c r="BC2032" s="28"/>
      <c r="BD2032" s="28"/>
      <c r="BE2032" s="28"/>
      <c r="BF2032" s="28"/>
      <c r="BG2032" s="28"/>
      <c r="BH2032" s="28"/>
      <c r="BI2032" s="28"/>
      <c r="BJ2032" s="28"/>
      <c r="BK2032" s="28"/>
      <c r="BL2032" s="28"/>
      <c r="BM2032" s="28"/>
    </row>
    <row r="2033" spans="5:65" ht="15">
      <c r="E2033" s="28"/>
      <c r="F2033" s="28"/>
      <c r="G2033" s="28"/>
      <c r="H2033" s="28"/>
      <c r="I2033" s="28"/>
      <c r="J2033" s="28"/>
      <c r="K2033" s="28"/>
      <c r="L2033" s="28"/>
      <c r="M2033" s="28"/>
      <c r="N2033" s="28"/>
      <c r="O2033" s="28"/>
      <c r="P2033" s="16"/>
      <c r="Q2033" s="28"/>
      <c r="R2033" s="28"/>
      <c r="S2033" s="28"/>
      <c r="T2033" s="28"/>
      <c r="U2033" s="28"/>
      <c r="V2033" s="28"/>
      <c r="W2033" s="28"/>
      <c r="X2033" s="28"/>
      <c r="Y2033" s="28"/>
      <c r="Z2033" s="28"/>
      <c r="AA2033" s="28"/>
      <c r="AB2033" s="28"/>
      <c r="AC2033" s="28"/>
      <c r="AD2033" s="28"/>
      <c r="AE2033" s="28"/>
      <c r="AF2033" s="28"/>
      <c r="AG2033" s="28"/>
      <c r="AH2033" s="28"/>
      <c r="AI2033" s="28"/>
      <c r="AJ2033" s="28"/>
      <c r="AK2033" s="28"/>
      <c r="AL2033" s="28"/>
      <c r="AM2033" s="28"/>
      <c r="AN2033" s="28"/>
      <c r="AO2033" s="28"/>
      <c r="AP2033" s="28"/>
      <c r="AQ2033" s="28"/>
      <c r="AR2033" s="28"/>
      <c r="AS2033" s="28"/>
      <c r="AT2033" s="28"/>
      <c r="AU2033" s="28"/>
      <c r="AV2033" s="28"/>
      <c r="AW2033" s="28"/>
      <c r="AX2033" s="28"/>
      <c r="AY2033" s="28"/>
      <c r="AZ2033" s="28"/>
      <c r="BA2033" s="28"/>
      <c r="BB2033" s="28"/>
      <c r="BC2033" s="28"/>
      <c r="BD2033" s="28"/>
      <c r="BE2033" s="28"/>
      <c r="BF2033" s="28"/>
      <c r="BG2033" s="28"/>
      <c r="BH2033" s="28"/>
      <c r="BI2033" s="28"/>
      <c r="BJ2033" s="28"/>
      <c r="BK2033" s="28"/>
      <c r="BL2033" s="28"/>
      <c r="BM2033" s="28"/>
    </row>
    <row r="2034" spans="5:65" ht="15">
      <c r="E2034" s="28"/>
      <c r="F2034" s="28"/>
      <c r="G2034" s="28"/>
      <c r="H2034" s="28"/>
      <c r="I2034" s="28"/>
      <c r="J2034" s="28"/>
      <c r="K2034" s="28"/>
      <c r="L2034" s="28"/>
      <c r="M2034" s="28"/>
      <c r="N2034" s="28"/>
      <c r="O2034" s="28"/>
      <c r="P2034" s="16"/>
      <c r="Q2034" s="28"/>
      <c r="R2034" s="28"/>
      <c r="S2034" s="28"/>
      <c r="T2034" s="28"/>
      <c r="U2034" s="28"/>
      <c r="V2034" s="28"/>
      <c r="W2034" s="28"/>
      <c r="X2034" s="28"/>
      <c r="Y2034" s="28"/>
      <c r="Z2034" s="28"/>
      <c r="AA2034" s="28"/>
      <c r="AB2034" s="28"/>
      <c r="AC2034" s="28"/>
      <c r="AD2034" s="28"/>
      <c r="AE2034" s="28"/>
      <c r="AF2034" s="28"/>
      <c r="AG2034" s="28"/>
      <c r="AH2034" s="28"/>
      <c r="AI2034" s="28"/>
      <c r="AJ2034" s="28"/>
      <c r="AK2034" s="28"/>
      <c r="AL2034" s="28"/>
      <c r="AM2034" s="28"/>
      <c r="AN2034" s="28"/>
      <c r="AO2034" s="28"/>
      <c r="AP2034" s="28"/>
      <c r="AQ2034" s="28"/>
      <c r="AR2034" s="28"/>
      <c r="AS2034" s="28"/>
      <c r="AT2034" s="28"/>
      <c r="AU2034" s="28"/>
      <c r="AV2034" s="28"/>
      <c r="AW2034" s="28"/>
      <c r="AX2034" s="28"/>
      <c r="AY2034" s="28"/>
      <c r="AZ2034" s="28"/>
      <c r="BA2034" s="28"/>
      <c r="BB2034" s="28"/>
      <c r="BC2034" s="28"/>
      <c r="BD2034" s="28"/>
      <c r="BE2034" s="28"/>
      <c r="BF2034" s="28"/>
      <c r="BG2034" s="28"/>
      <c r="BH2034" s="28"/>
      <c r="BI2034" s="28"/>
      <c r="BJ2034" s="28"/>
      <c r="BK2034" s="28"/>
      <c r="BL2034" s="28"/>
      <c r="BM2034" s="28"/>
    </row>
    <row r="2035" spans="5:65" ht="15">
      <c r="E2035" s="28"/>
      <c r="F2035" s="28"/>
      <c r="G2035" s="28"/>
      <c r="H2035" s="28"/>
      <c r="I2035" s="28"/>
      <c r="J2035" s="28"/>
      <c r="K2035" s="28"/>
      <c r="L2035" s="28"/>
      <c r="M2035" s="28"/>
      <c r="N2035" s="28"/>
      <c r="O2035" s="28"/>
      <c r="P2035" s="16"/>
      <c r="Q2035" s="28"/>
      <c r="R2035" s="28"/>
      <c r="S2035" s="28"/>
      <c r="T2035" s="28"/>
      <c r="U2035" s="28"/>
      <c r="V2035" s="28"/>
      <c r="W2035" s="28"/>
      <c r="X2035" s="28"/>
      <c r="Y2035" s="28"/>
      <c r="Z2035" s="28"/>
      <c r="AA2035" s="28"/>
      <c r="AB2035" s="28"/>
      <c r="AC2035" s="28"/>
      <c r="AD2035" s="28"/>
      <c r="AE2035" s="28"/>
      <c r="AF2035" s="28"/>
      <c r="AG2035" s="28"/>
      <c r="AH2035" s="28"/>
      <c r="AI2035" s="28"/>
      <c r="AJ2035" s="28"/>
      <c r="AK2035" s="28"/>
      <c r="AL2035" s="28"/>
      <c r="AM2035" s="28"/>
      <c r="AN2035" s="28"/>
      <c r="AO2035" s="28"/>
      <c r="AP2035" s="28"/>
      <c r="AQ2035" s="28"/>
      <c r="AR2035" s="28"/>
      <c r="AS2035" s="28"/>
      <c r="AT2035" s="28"/>
      <c r="AU2035" s="28"/>
      <c r="AV2035" s="28"/>
      <c r="AW2035" s="28"/>
      <c r="AX2035" s="28"/>
      <c r="AY2035" s="28"/>
      <c r="AZ2035" s="28"/>
      <c r="BA2035" s="28"/>
      <c r="BB2035" s="28"/>
      <c r="BC2035" s="28"/>
      <c r="BD2035" s="28"/>
      <c r="BE2035" s="28"/>
      <c r="BF2035" s="28"/>
      <c r="BG2035" s="28"/>
      <c r="BH2035" s="28"/>
      <c r="BI2035" s="28"/>
      <c r="BJ2035" s="28"/>
      <c r="BK2035" s="28"/>
      <c r="BL2035" s="28"/>
      <c r="BM2035" s="28"/>
    </row>
    <row r="2036" spans="5:65" ht="15">
      <c r="E2036" s="28"/>
      <c r="F2036" s="28"/>
      <c r="G2036" s="28"/>
      <c r="H2036" s="28"/>
      <c r="I2036" s="28"/>
      <c r="J2036" s="28"/>
      <c r="K2036" s="28"/>
      <c r="L2036" s="28"/>
      <c r="M2036" s="28"/>
      <c r="N2036" s="28"/>
      <c r="O2036" s="28"/>
      <c r="P2036" s="16"/>
      <c r="Q2036" s="28"/>
      <c r="R2036" s="28"/>
      <c r="S2036" s="28"/>
      <c r="T2036" s="28"/>
      <c r="U2036" s="28"/>
      <c r="V2036" s="28"/>
      <c r="W2036" s="28"/>
      <c r="X2036" s="28"/>
      <c r="Y2036" s="28"/>
      <c r="Z2036" s="28"/>
      <c r="AA2036" s="28"/>
      <c r="AB2036" s="28"/>
      <c r="AC2036" s="28"/>
      <c r="AD2036" s="28"/>
      <c r="AE2036" s="28"/>
      <c r="AF2036" s="28"/>
      <c r="AG2036" s="28"/>
      <c r="AH2036" s="28"/>
      <c r="AI2036" s="28"/>
      <c r="AJ2036" s="28"/>
      <c r="AK2036" s="28"/>
      <c r="AL2036" s="28"/>
      <c r="AM2036" s="28"/>
      <c r="AN2036" s="28"/>
      <c r="AO2036" s="28"/>
      <c r="AP2036" s="28"/>
      <c r="AQ2036" s="28"/>
      <c r="AR2036" s="28"/>
      <c r="AS2036" s="28"/>
      <c r="AT2036" s="28"/>
      <c r="AU2036" s="28"/>
      <c r="AV2036" s="28"/>
      <c r="AW2036" s="28"/>
      <c r="AX2036" s="28"/>
      <c r="AY2036" s="28"/>
      <c r="AZ2036" s="28"/>
      <c r="BA2036" s="28"/>
      <c r="BB2036" s="28"/>
      <c r="BC2036" s="28"/>
      <c r="BD2036" s="28"/>
      <c r="BE2036" s="28"/>
      <c r="BF2036" s="28"/>
      <c r="BG2036" s="28"/>
      <c r="BH2036" s="28"/>
      <c r="BI2036" s="28"/>
      <c r="BJ2036" s="28"/>
      <c r="BK2036" s="28"/>
      <c r="BL2036" s="28"/>
      <c r="BM2036" s="28"/>
    </row>
    <row r="2037" spans="5:65" ht="15">
      <c r="E2037" s="28"/>
      <c r="F2037" s="28"/>
      <c r="G2037" s="28"/>
      <c r="H2037" s="28"/>
      <c r="I2037" s="28"/>
      <c r="J2037" s="28"/>
      <c r="K2037" s="28"/>
      <c r="L2037" s="28"/>
      <c r="M2037" s="28"/>
      <c r="N2037" s="28"/>
      <c r="O2037" s="28"/>
      <c r="P2037" s="16"/>
      <c r="Q2037" s="28"/>
      <c r="R2037" s="28"/>
      <c r="S2037" s="28"/>
      <c r="T2037" s="28"/>
      <c r="U2037" s="28"/>
      <c r="V2037" s="28"/>
      <c r="W2037" s="28"/>
      <c r="X2037" s="28"/>
      <c r="Y2037" s="28"/>
      <c r="Z2037" s="28"/>
      <c r="AA2037" s="28"/>
      <c r="AB2037" s="28"/>
      <c r="AC2037" s="28"/>
      <c r="AD2037" s="28"/>
      <c r="AE2037" s="28"/>
      <c r="AF2037" s="28"/>
      <c r="AG2037" s="28"/>
      <c r="AH2037" s="28"/>
      <c r="AI2037" s="28"/>
      <c r="AJ2037" s="28"/>
      <c r="AK2037" s="28"/>
      <c r="AL2037" s="28"/>
      <c r="AM2037" s="28"/>
      <c r="AN2037" s="28"/>
      <c r="AO2037" s="28"/>
      <c r="AP2037" s="28"/>
      <c r="AQ2037" s="28"/>
      <c r="AR2037" s="28"/>
      <c r="AS2037" s="28"/>
      <c r="AT2037" s="28"/>
      <c r="AU2037" s="28"/>
      <c r="AV2037" s="28"/>
      <c r="AW2037" s="28"/>
      <c r="AX2037" s="28"/>
      <c r="AY2037" s="28"/>
      <c r="AZ2037" s="28"/>
      <c r="BA2037" s="28"/>
      <c r="BB2037" s="28"/>
      <c r="BC2037" s="28"/>
      <c r="BD2037" s="28"/>
      <c r="BE2037" s="28"/>
      <c r="BF2037" s="28"/>
      <c r="BG2037" s="28"/>
      <c r="BH2037" s="28"/>
      <c r="BI2037" s="28"/>
      <c r="BJ2037" s="28"/>
      <c r="BK2037" s="28"/>
      <c r="BL2037" s="28"/>
      <c r="BM2037" s="28"/>
    </row>
    <row r="2038" spans="5:65" ht="15">
      <c r="E2038" s="28"/>
      <c r="F2038" s="28"/>
      <c r="G2038" s="28"/>
      <c r="H2038" s="28"/>
      <c r="I2038" s="28"/>
      <c r="J2038" s="28"/>
      <c r="K2038" s="28"/>
      <c r="L2038" s="28"/>
      <c r="M2038" s="28"/>
      <c r="N2038" s="28"/>
      <c r="O2038" s="28"/>
      <c r="P2038" s="16"/>
      <c r="Q2038" s="28"/>
      <c r="R2038" s="28"/>
      <c r="S2038" s="28"/>
      <c r="T2038" s="28"/>
      <c r="U2038" s="28"/>
      <c r="V2038" s="28"/>
      <c r="W2038" s="28"/>
      <c r="X2038" s="28"/>
      <c r="Y2038" s="28"/>
      <c r="Z2038" s="28"/>
      <c r="AA2038" s="28"/>
      <c r="AB2038" s="28"/>
      <c r="AC2038" s="28"/>
      <c r="AD2038" s="28"/>
      <c r="AE2038" s="28"/>
      <c r="AF2038" s="28"/>
      <c r="AG2038" s="28"/>
      <c r="AH2038" s="28"/>
      <c r="AI2038" s="28"/>
      <c r="AJ2038" s="28"/>
      <c r="AK2038" s="28"/>
      <c r="AL2038" s="28"/>
      <c r="AM2038" s="28"/>
      <c r="AN2038" s="28"/>
      <c r="AO2038" s="28"/>
      <c r="AP2038" s="28"/>
      <c r="AQ2038" s="28"/>
      <c r="AR2038" s="28"/>
      <c r="AS2038" s="28"/>
      <c r="AT2038" s="28"/>
      <c r="AU2038" s="28"/>
      <c r="AV2038" s="28"/>
      <c r="AW2038" s="28"/>
      <c r="AX2038" s="28"/>
      <c r="AY2038" s="28"/>
      <c r="AZ2038" s="28"/>
      <c r="BA2038" s="28"/>
      <c r="BB2038" s="28"/>
      <c r="BC2038" s="28"/>
      <c r="BD2038" s="28"/>
      <c r="BE2038" s="28"/>
      <c r="BF2038" s="28"/>
      <c r="BG2038" s="28"/>
      <c r="BH2038" s="28"/>
      <c r="BI2038" s="28"/>
      <c r="BJ2038" s="28"/>
      <c r="BK2038" s="28"/>
      <c r="BL2038" s="28"/>
      <c r="BM2038" s="28"/>
    </row>
    <row r="2039" spans="5:65" ht="15">
      <c r="E2039" s="28"/>
      <c r="F2039" s="28"/>
      <c r="G2039" s="28"/>
      <c r="H2039" s="28"/>
      <c r="I2039" s="28"/>
      <c r="J2039" s="28"/>
      <c r="K2039" s="28"/>
      <c r="L2039" s="28"/>
      <c r="M2039" s="28"/>
      <c r="N2039" s="28"/>
      <c r="O2039" s="28"/>
      <c r="P2039" s="16"/>
      <c r="Q2039" s="28"/>
      <c r="R2039" s="28"/>
      <c r="S2039" s="28"/>
      <c r="T2039" s="28"/>
      <c r="U2039" s="28"/>
      <c r="V2039" s="28"/>
      <c r="W2039" s="28"/>
      <c r="X2039" s="28"/>
      <c r="Y2039" s="28"/>
      <c r="Z2039" s="28"/>
      <c r="AA2039" s="28"/>
      <c r="AB2039" s="28"/>
      <c r="AC2039" s="28"/>
      <c r="AD2039" s="28"/>
      <c r="AE2039" s="28"/>
      <c r="AF2039" s="28"/>
      <c r="AG2039" s="28"/>
      <c r="AH2039" s="28"/>
      <c r="AI2039" s="28"/>
      <c r="AJ2039" s="28"/>
      <c r="AK2039" s="28"/>
      <c r="AL2039" s="28"/>
      <c r="AM2039" s="28"/>
      <c r="AN2039" s="28"/>
      <c r="AO2039" s="28"/>
      <c r="AP2039" s="28"/>
      <c r="AQ2039" s="28"/>
      <c r="AR2039" s="28"/>
      <c r="AS2039" s="28"/>
      <c r="AT2039" s="28"/>
      <c r="AU2039" s="28"/>
      <c r="AV2039" s="28"/>
      <c r="AW2039" s="28"/>
      <c r="AX2039" s="28"/>
      <c r="AY2039" s="28"/>
      <c r="AZ2039" s="28"/>
      <c r="BA2039" s="28"/>
      <c r="BB2039" s="28"/>
      <c r="BC2039" s="28"/>
      <c r="BD2039" s="28"/>
      <c r="BE2039" s="28"/>
      <c r="BF2039" s="28"/>
      <c r="BG2039" s="28"/>
      <c r="BH2039" s="28"/>
      <c r="BI2039" s="28"/>
      <c r="BJ2039" s="28"/>
      <c r="BK2039" s="28"/>
      <c r="BL2039" s="28"/>
      <c r="BM2039" s="28"/>
    </row>
    <row r="2040" spans="5:65" ht="15">
      <c r="E2040" s="28"/>
      <c r="F2040" s="28"/>
      <c r="G2040" s="28"/>
      <c r="H2040" s="28"/>
      <c r="I2040" s="28"/>
      <c r="J2040" s="28"/>
      <c r="K2040" s="28"/>
      <c r="L2040" s="28"/>
      <c r="M2040" s="28"/>
      <c r="N2040" s="28"/>
      <c r="O2040" s="28"/>
      <c r="P2040" s="16"/>
      <c r="Q2040" s="28"/>
      <c r="R2040" s="28"/>
      <c r="S2040" s="28"/>
      <c r="T2040" s="28"/>
      <c r="U2040" s="28"/>
      <c r="V2040" s="28"/>
      <c r="W2040" s="28"/>
      <c r="X2040" s="28"/>
      <c r="Y2040" s="28"/>
      <c r="Z2040" s="28"/>
      <c r="AA2040" s="28"/>
      <c r="AB2040" s="28"/>
      <c r="AC2040" s="28"/>
      <c r="AD2040" s="28"/>
      <c r="AE2040" s="28"/>
      <c r="AF2040" s="28"/>
      <c r="AG2040" s="28"/>
      <c r="AH2040" s="28"/>
      <c r="AI2040" s="28"/>
      <c r="AJ2040" s="28"/>
      <c r="AK2040" s="28"/>
      <c r="AL2040" s="28"/>
      <c r="AM2040" s="28"/>
      <c r="AN2040" s="28"/>
      <c r="AO2040" s="28"/>
      <c r="AP2040" s="28"/>
      <c r="AQ2040" s="28"/>
      <c r="AR2040" s="28"/>
      <c r="AS2040" s="28"/>
      <c r="AT2040" s="28"/>
      <c r="AU2040" s="28"/>
      <c r="AV2040" s="28"/>
      <c r="AW2040" s="28"/>
      <c r="AX2040" s="28"/>
      <c r="AY2040" s="28"/>
      <c r="AZ2040" s="28"/>
      <c r="BA2040" s="28"/>
      <c r="BB2040" s="28"/>
      <c r="BC2040" s="28"/>
      <c r="BD2040" s="28"/>
      <c r="BE2040" s="28"/>
      <c r="BF2040" s="28"/>
      <c r="BG2040" s="28"/>
      <c r="BH2040" s="28"/>
      <c r="BI2040" s="28"/>
      <c r="BJ2040" s="28"/>
      <c r="BK2040" s="28"/>
      <c r="BL2040" s="28"/>
      <c r="BM2040" s="28"/>
    </row>
    <row r="2041" spans="5:65" ht="15">
      <c r="E2041" s="28"/>
      <c r="F2041" s="28"/>
      <c r="G2041" s="28"/>
      <c r="H2041" s="28"/>
      <c r="I2041" s="28"/>
      <c r="J2041" s="28"/>
      <c r="K2041" s="28"/>
      <c r="L2041" s="28"/>
      <c r="M2041" s="28"/>
      <c r="N2041" s="28"/>
      <c r="O2041" s="28"/>
      <c r="P2041" s="16"/>
      <c r="Q2041" s="28"/>
      <c r="R2041" s="28"/>
      <c r="S2041" s="28"/>
      <c r="T2041" s="28"/>
      <c r="U2041" s="28"/>
      <c r="V2041" s="28"/>
      <c r="W2041" s="28"/>
      <c r="X2041" s="28"/>
      <c r="Y2041" s="28"/>
      <c r="Z2041" s="28"/>
      <c r="AA2041" s="28"/>
      <c r="AB2041" s="28"/>
      <c r="AC2041" s="28"/>
      <c r="AD2041" s="28"/>
      <c r="AE2041" s="28"/>
      <c r="AF2041" s="28"/>
      <c r="AG2041" s="28"/>
      <c r="AH2041" s="28"/>
      <c r="AI2041" s="28"/>
      <c r="AJ2041" s="28"/>
      <c r="AK2041" s="28"/>
      <c r="AL2041" s="28"/>
      <c r="AM2041" s="28"/>
      <c r="AN2041" s="28"/>
      <c r="AO2041" s="28"/>
      <c r="AP2041" s="28"/>
      <c r="AQ2041" s="28"/>
      <c r="AR2041" s="28"/>
      <c r="AS2041" s="28"/>
      <c r="AT2041" s="28"/>
      <c r="AU2041" s="28"/>
      <c r="AV2041" s="28"/>
      <c r="AW2041" s="28"/>
      <c r="AX2041" s="28"/>
      <c r="AY2041" s="28"/>
      <c r="AZ2041" s="28"/>
      <c r="BA2041" s="28"/>
      <c r="BB2041" s="28"/>
      <c r="BC2041" s="28"/>
      <c r="BD2041" s="28"/>
      <c r="BE2041" s="28"/>
      <c r="BF2041" s="28"/>
      <c r="BG2041" s="28"/>
      <c r="BH2041" s="28"/>
      <c r="BI2041" s="28"/>
      <c r="BJ2041" s="28"/>
      <c r="BK2041" s="28"/>
      <c r="BL2041" s="28"/>
      <c r="BM2041" s="28"/>
    </row>
    <row r="2042" spans="5:65" ht="15">
      <c r="E2042" s="28"/>
      <c r="F2042" s="28"/>
      <c r="G2042" s="28"/>
      <c r="H2042" s="28"/>
      <c r="I2042" s="28"/>
      <c r="J2042" s="28"/>
      <c r="K2042" s="28"/>
      <c r="L2042" s="28"/>
      <c r="M2042" s="28"/>
      <c r="N2042" s="28"/>
      <c r="O2042" s="28"/>
      <c r="P2042" s="16"/>
      <c r="Q2042" s="28"/>
      <c r="R2042" s="28"/>
      <c r="S2042" s="28"/>
      <c r="T2042" s="28"/>
      <c r="U2042" s="28"/>
      <c r="V2042" s="28"/>
      <c r="W2042" s="28"/>
      <c r="X2042" s="28"/>
      <c r="Y2042" s="28"/>
      <c r="Z2042" s="28"/>
      <c r="AA2042" s="28"/>
      <c r="AB2042" s="28"/>
      <c r="AC2042" s="28"/>
      <c r="AD2042" s="28"/>
      <c r="AE2042" s="28"/>
      <c r="AF2042" s="28"/>
      <c r="AG2042" s="28"/>
      <c r="AH2042" s="28"/>
      <c r="AI2042" s="28"/>
      <c r="AJ2042" s="28"/>
      <c r="AK2042" s="28"/>
      <c r="AL2042" s="28"/>
      <c r="AM2042" s="28"/>
      <c r="AN2042" s="28"/>
      <c r="AO2042" s="28"/>
      <c r="AP2042" s="28"/>
      <c r="AQ2042" s="28"/>
      <c r="AR2042" s="28"/>
      <c r="AS2042" s="28"/>
      <c r="AT2042" s="28"/>
      <c r="AU2042" s="28"/>
      <c r="AV2042" s="28"/>
      <c r="AW2042" s="28"/>
      <c r="AX2042" s="28"/>
      <c r="AY2042" s="28"/>
      <c r="AZ2042" s="28"/>
      <c r="BA2042" s="28"/>
      <c r="BB2042" s="28"/>
      <c r="BC2042" s="28"/>
      <c r="BD2042" s="28"/>
      <c r="BE2042" s="28"/>
      <c r="BF2042" s="28"/>
      <c r="BG2042" s="28"/>
      <c r="BH2042" s="28"/>
      <c r="BI2042" s="28"/>
      <c r="BJ2042" s="28"/>
      <c r="BK2042" s="28"/>
      <c r="BL2042" s="28"/>
      <c r="BM2042" s="28"/>
    </row>
    <row r="2043" spans="5:65" ht="15">
      <c r="E2043" s="28"/>
      <c r="F2043" s="28"/>
      <c r="G2043" s="28"/>
      <c r="H2043" s="28"/>
      <c r="I2043" s="28"/>
      <c r="J2043" s="28"/>
      <c r="K2043" s="28"/>
      <c r="L2043" s="28"/>
      <c r="M2043" s="28"/>
      <c r="N2043" s="28"/>
      <c r="O2043" s="28"/>
      <c r="P2043" s="16"/>
      <c r="Q2043" s="28"/>
      <c r="R2043" s="28"/>
      <c r="S2043" s="28"/>
      <c r="T2043" s="28"/>
      <c r="U2043" s="28"/>
      <c r="V2043" s="28"/>
      <c r="W2043" s="28"/>
      <c r="X2043" s="28"/>
      <c r="Y2043" s="28"/>
      <c r="Z2043" s="28"/>
      <c r="AA2043" s="28"/>
      <c r="AB2043" s="28"/>
      <c r="AC2043" s="28"/>
      <c r="AD2043" s="28"/>
      <c r="AE2043" s="28"/>
      <c r="AF2043" s="28"/>
      <c r="AG2043" s="28"/>
      <c r="AH2043" s="28"/>
      <c r="AI2043" s="28"/>
      <c r="AJ2043" s="28"/>
      <c r="AK2043" s="28"/>
      <c r="AL2043" s="28"/>
      <c r="AM2043" s="28"/>
      <c r="AN2043" s="28"/>
      <c r="AO2043" s="28"/>
      <c r="AP2043" s="28"/>
      <c r="AQ2043" s="28"/>
      <c r="AR2043" s="28"/>
      <c r="AS2043" s="28"/>
      <c r="AT2043" s="28"/>
      <c r="AU2043" s="28"/>
      <c r="AV2043" s="28"/>
      <c r="AW2043" s="28"/>
      <c r="AX2043" s="28"/>
      <c r="AY2043" s="28"/>
      <c r="AZ2043" s="28"/>
      <c r="BA2043" s="28"/>
      <c r="BB2043" s="28"/>
      <c r="BC2043" s="28"/>
      <c r="BD2043" s="28"/>
      <c r="BE2043" s="28"/>
      <c r="BF2043" s="28"/>
      <c r="BG2043" s="28"/>
      <c r="BH2043" s="28"/>
      <c r="BI2043" s="28"/>
      <c r="BJ2043" s="28"/>
      <c r="BK2043" s="28"/>
      <c r="BL2043" s="28"/>
      <c r="BM2043" s="28"/>
    </row>
    <row r="2044" spans="5:65" ht="15">
      <c r="E2044" s="28"/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  <c r="P2044" s="16"/>
      <c r="Q2044" s="28"/>
      <c r="R2044" s="28"/>
      <c r="S2044" s="28"/>
      <c r="T2044" s="28"/>
      <c r="U2044" s="28"/>
      <c r="V2044" s="28"/>
      <c r="W2044" s="28"/>
      <c r="X2044" s="28"/>
      <c r="Y2044" s="28"/>
      <c r="Z2044" s="28"/>
      <c r="AA2044" s="28"/>
      <c r="AB2044" s="28"/>
      <c r="AC2044" s="28"/>
      <c r="AD2044" s="28"/>
      <c r="AE2044" s="28"/>
      <c r="AF2044" s="28"/>
      <c r="AG2044" s="28"/>
      <c r="AH2044" s="28"/>
      <c r="AI2044" s="28"/>
      <c r="AJ2044" s="28"/>
      <c r="AK2044" s="28"/>
      <c r="AL2044" s="28"/>
      <c r="AM2044" s="28"/>
      <c r="AN2044" s="28"/>
      <c r="AO2044" s="28"/>
      <c r="AP2044" s="28"/>
      <c r="AQ2044" s="28"/>
      <c r="AR2044" s="28"/>
      <c r="AS2044" s="28"/>
      <c r="AT2044" s="28"/>
      <c r="AU2044" s="28"/>
      <c r="AV2044" s="28"/>
      <c r="AW2044" s="28"/>
      <c r="AX2044" s="28"/>
      <c r="AY2044" s="28"/>
      <c r="AZ2044" s="28"/>
      <c r="BA2044" s="28"/>
      <c r="BB2044" s="28"/>
      <c r="BC2044" s="28"/>
      <c r="BD2044" s="28"/>
      <c r="BE2044" s="28"/>
      <c r="BF2044" s="28"/>
      <c r="BG2044" s="28"/>
      <c r="BH2044" s="28"/>
      <c r="BI2044" s="28"/>
      <c r="BJ2044" s="28"/>
      <c r="BK2044" s="28"/>
      <c r="BL2044" s="28"/>
      <c r="BM2044" s="28"/>
    </row>
    <row r="2045" spans="5:65" ht="15">
      <c r="E2045" s="28"/>
      <c r="F2045" s="28"/>
      <c r="G2045" s="28"/>
      <c r="H2045" s="28"/>
      <c r="I2045" s="28"/>
      <c r="J2045" s="28"/>
      <c r="K2045" s="28"/>
      <c r="L2045" s="28"/>
      <c r="M2045" s="28"/>
      <c r="N2045" s="28"/>
      <c r="O2045" s="28"/>
      <c r="P2045" s="16"/>
      <c r="Q2045" s="28"/>
      <c r="R2045" s="28"/>
      <c r="S2045" s="28"/>
      <c r="T2045" s="28"/>
      <c r="U2045" s="28"/>
      <c r="V2045" s="28"/>
      <c r="W2045" s="28"/>
      <c r="X2045" s="28"/>
      <c r="Y2045" s="28"/>
      <c r="Z2045" s="28"/>
      <c r="AA2045" s="28"/>
      <c r="AB2045" s="28"/>
      <c r="AC2045" s="28"/>
      <c r="AD2045" s="28"/>
      <c r="AE2045" s="28"/>
      <c r="AF2045" s="28"/>
      <c r="AG2045" s="28"/>
      <c r="AH2045" s="28"/>
      <c r="AI2045" s="28"/>
      <c r="AJ2045" s="28"/>
      <c r="AK2045" s="28"/>
      <c r="AL2045" s="28"/>
      <c r="AM2045" s="28"/>
      <c r="AN2045" s="28"/>
      <c r="AO2045" s="28"/>
      <c r="AP2045" s="28"/>
      <c r="AQ2045" s="28"/>
      <c r="AR2045" s="28"/>
      <c r="AS2045" s="28"/>
      <c r="AT2045" s="28"/>
      <c r="AU2045" s="28"/>
      <c r="AV2045" s="28"/>
      <c r="AW2045" s="28"/>
      <c r="AX2045" s="28"/>
      <c r="AY2045" s="28"/>
      <c r="AZ2045" s="28"/>
      <c r="BA2045" s="28"/>
      <c r="BB2045" s="28"/>
      <c r="BC2045" s="28"/>
      <c r="BD2045" s="28"/>
      <c r="BE2045" s="28"/>
      <c r="BF2045" s="28"/>
      <c r="BG2045" s="28"/>
      <c r="BH2045" s="28"/>
      <c r="BI2045" s="28"/>
      <c r="BJ2045" s="28"/>
      <c r="BK2045" s="28"/>
      <c r="BL2045" s="28"/>
      <c r="BM2045" s="28"/>
    </row>
    <row r="2046" spans="5:65" ht="15">
      <c r="E2046" s="28"/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  <c r="P2046" s="16"/>
      <c r="Q2046" s="28"/>
      <c r="R2046" s="28"/>
      <c r="S2046" s="28"/>
      <c r="T2046" s="28"/>
      <c r="U2046" s="28"/>
      <c r="V2046" s="28"/>
      <c r="W2046" s="28"/>
      <c r="X2046" s="28"/>
      <c r="Y2046" s="28"/>
      <c r="Z2046" s="28"/>
      <c r="AA2046" s="28"/>
      <c r="AB2046" s="28"/>
      <c r="AC2046" s="28"/>
      <c r="AD2046" s="28"/>
      <c r="AE2046" s="28"/>
      <c r="AF2046" s="28"/>
      <c r="AG2046" s="28"/>
      <c r="AH2046" s="28"/>
      <c r="AI2046" s="28"/>
      <c r="AJ2046" s="28"/>
      <c r="AK2046" s="28"/>
      <c r="AL2046" s="28"/>
      <c r="AM2046" s="28"/>
      <c r="AN2046" s="28"/>
      <c r="AO2046" s="28"/>
      <c r="AP2046" s="28"/>
      <c r="AQ2046" s="28"/>
      <c r="AR2046" s="28"/>
      <c r="AS2046" s="28"/>
      <c r="AT2046" s="28"/>
      <c r="AU2046" s="28"/>
      <c r="AV2046" s="28"/>
      <c r="AW2046" s="28"/>
      <c r="AX2046" s="28"/>
      <c r="AY2046" s="28"/>
      <c r="AZ2046" s="28"/>
      <c r="BA2046" s="28"/>
      <c r="BB2046" s="28"/>
      <c r="BC2046" s="28"/>
      <c r="BD2046" s="28"/>
      <c r="BE2046" s="28"/>
      <c r="BF2046" s="28"/>
      <c r="BG2046" s="28"/>
      <c r="BH2046" s="28"/>
      <c r="BI2046" s="28"/>
      <c r="BJ2046" s="28"/>
      <c r="BK2046" s="28"/>
      <c r="BL2046" s="28"/>
      <c r="BM2046" s="28"/>
    </row>
    <row r="2047" spans="5:65" ht="15">
      <c r="E2047" s="28"/>
      <c r="F2047" s="28"/>
      <c r="G2047" s="28"/>
      <c r="H2047" s="28"/>
      <c r="I2047" s="28"/>
      <c r="J2047" s="28"/>
      <c r="K2047" s="28"/>
      <c r="L2047" s="28"/>
      <c r="M2047" s="28"/>
      <c r="N2047" s="28"/>
      <c r="O2047" s="28"/>
      <c r="P2047" s="16"/>
      <c r="Q2047" s="28"/>
      <c r="R2047" s="28"/>
      <c r="S2047" s="28"/>
      <c r="T2047" s="28"/>
      <c r="U2047" s="28"/>
      <c r="V2047" s="28"/>
      <c r="W2047" s="28"/>
      <c r="X2047" s="28"/>
      <c r="Y2047" s="28"/>
      <c r="Z2047" s="28"/>
      <c r="AA2047" s="28"/>
      <c r="AB2047" s="28"/>
      <c r="AC2047" s="28"/>
      <c r="AD2047" s="28"/>
      <c r="AE2047" s="28"/>
      <c r="AF2047" s="28"/>
      <c r="AG2047" s="28"/>
      <c r="AH2047" s="28"/>
      <c r="AI2047" s="28"/>
      <c r="AJ2047" s="28"/>
      <c r="AK2047" s="28"/>
      <c r="AL2047" s="28"/>
      <c r="AM2047" s="28"/>
      <c r="AN2047" s="28"/>
      <c r="AO2047" s="28"/>
      <c r="AP2047" s="28"/>
      <c r="AQ2047" s="28"/>
      <c r="AR2047" s="28"/>
      <c r="AS2047" s="28"/>
      <c r="AT2047" s="28"/>
      <c r="AU2047" s="28"/>
      <c r="AV2047" s="28"/>
      <c r="AW2047" s="28"/>
      <c r="AX2047" s="28"/>
      <c r="AY2047" s="28"/>
      <c r="AZ2047" s="28"/>
      <c r="BA2047" s="28"/>
      <c r="BB2047" s="28"/>
      <c r="BC2047" s="28"/>
      <c r="BD2047" s="28"/>
      <c r="BE2047" s="28"/>
      <c r="BF2047" s="28"/>
      <c r="BG2047" s="28"/>
      <c r="BH2047" s="28"/>
      <c r="BI2047" s="28"/>
      <c r="BJ2047" s="28"/>
      <c r="BK2047" s="28"/>
      <c r="BL2047" s="28"/>
      <c r="BM2047" s="28"/>
    </row>
    <row r="2048" spans="5:65" ht="15">
      <c r="E2048" s="28"/>
      <c r="F2048" s="28"/>
      <c r="G2048" s="28"/>
      <c r="H2048" s="28"/>
      <c r="I2048" s="28"/>
      <c r="J2048" s="28"/>
      <c r="K2048" s="28"/>
      <c r="L2048" s="28"/>
      <c r="M2048" s="28"/>
      <c r="N2048" s="28"/>
      <c r="O2048" s="28"/>
      <c r="P2048" s="16"/>
      <c r="Q2048" s="28"/>
      <c r="R2048" s="28"/>
      <c r="S2048" s="28"/>
      <c r="T2048" s="28"/>
      <c r="U2048" s="28"/>
      <c r="V2048" s="28"/>
      <c r="W2048" s="28"/>
      <c r="X2048" s="28"/>
      <c r="Y2048" s="28"/>
      <c r="Z2048" s="28"/>
      <c r="AA2048" s="28"/>
      <c r="AB2048" s="28"/>
      <c r="AC2048" s="28"/>
      <c r="AD2048" s="28"/>
      <c r="AE2048" s="28"/>
      <c r="AF2048" s="28"/>
      <c r="AG2048" s="28"/>
      <c r="AH2048" s="28"/>
      <c r="AI2048" s="28"/>
      <c r="AJ2048" s="28"/>
      <c r="AK2048" s="28"/>
      <c r="AL2048" s="28"/>
      <c r="AM2048" s="28"/>
      <c r="AN2048" s="28"/>
      <c r="AO2048" s="28"/>
      <c r="AP2048" s="28"/>
      <c r="AQ2048" s="28"/>
      <c r="AR2048" s="28"/>
      <c r="AS2048" s="28"/>
      <c r="AT2048" s="28"/>
      <c r="AU2048" s="28"/>
      <c r="AV2048" s="28"/>
      <c r="AW2048" s="28"/>
      <c r="AX2048" s="28"/>
      <c r="AY2048" s="28"/>
      <c r="AZ2048" s="28"/>
      <c r="BA2048" s="28"/>
      <c r="BB2048" s="28"/>
      <c r="BC2048" s="28"/>
      <c r="BD2048" s="28"/>
      <c r="BE2048" s="28"/>
      <c r="BF2048" s="28"/>
      <c r="BG2048" s="28"/>
      <c r="BH2048" s="28"/>
      <c r="BI2048" s="28"/>
      <c r="BJ2048" s="28"/>
      <c r="BK2048" s="28"/>
      <c r="BL2048" s="28"/>
      <c r="BM2048" s="28"/>
    </row>
    <row r="2049" spans="5:65" ht="15">
      <c r="E2049" s="28"/>
      <c r="F2049" s="28"/>
      <c r="G2049" s="28"/>
      <c r="H2049" s="28"/>
      <c r="I2049" s="28"/>
      <c r="J2049" s="28"/>
      <c r="K2049" s="28"/>
      <c r="L2049" s="28"/>
      <c r="M2049" s="28"/>
      <c r="N2049" s="28"/>
      <c r="O2049" s="28"/>
      <c r="P2049" s="16"/>
      <c r="Q2049" s="28"/>
      <c r="R2049" s="28"/>
      <c r="S2049" s="28"/>
      <c r="T2049" s="28"/>
      <c r="U2049" s="28"/>
      <c r="V2049" s="28"/>
      <c r="W2049" s="28"/>
      <c r="X2049" s="28"/>
      <c r="Y2049" s="28"/>
      <c r="Z2049" s="28"/>
      <c r="AA2049" s="28"/>
      <c r="AB2049" s="28"/>
      <c r="AC2049" s="28"/>
      <c r="AD2049" s="28"/>
      <c r="AE2049" s="28"/>
      <c r="AF2049" s="28"/>
      <c r="AG2049" s="28"/>
      <c r="AH2049" s="28"/>
      <c r="AI2049" s="28"/>
      <c r="AJ2049" s="28"/>
      <c r="AK2049" s="28"/>
      <c r="AL2049" s="28"/>
      <c r="AM2049" s="28"/>
      <c r="AN2049" s="28"/>
      <c r="AO2049" s="28"/>
      <c r="AP2049" s="28"/>
      <c r="AQ2049" s="28"/>
      <c r="AR2049" s="28"/>
      <c r="AS2049" s="28"/>
      <c r="AT2049" s="28"/>
      <c r="AU2049" s="28"/>
      <c r="AV2049" s="28"/>
      <c r="AW2049" s="28"/>
      <c r="AX2049" s="28"/>
      <c r="AY2049" s="28"/>
      <c r="AZ2049" s="28"/>
      <c r="BA2049" s="28"/>
      <c r="BB2049" s="28"/>
      <c r="BC2049" s="28"/>
      <c r="BD2049" s="28"/>
      <c r="BE2049" s="28"/>
      <c r="BF2049" s="28"/>
      <c r="BG2049" s="28"/>
      <c r="BH2049" s="28"/>
      <c r="BI2049" s="28"/>
      <c r="BJ2049" s="28"/>
      <c r="BK2049" s="28"/>
      <c r="BL2049" s="28"/>
      <c r="BM2049" s="28"/>
    </row>
    <row r="2050" spans="5:65" ht="15">
      <c r="E2050" s="28"/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  <c r="P2050" s="16"/>
      <c r="Q2050" s="28"/>
      <c r="R2050" s="28"/>
      <c r="S2050" s="28"/>
      <c r="T2050" s="28"/>
      <c r="U2050" s="28"/>
      <c r="V2050" s="28"/>
      <c r="W2050" s="28"/>
      <c r="X2050" s="28"/>
      <c r="Y2050" s="28"/>
      <c r="Z2050" s="28"/>
      <c r="AA2050" s="28"/>
      <c r="AB2050" s="28"/>
      <c r="AC2050" s="28"/>
      <c r="AD2050" s="28"/>
      <c r="AE2050" s="28"/>
      <c r="AF2050" s="28"/>
      <c r="AG2050" s="28"/>
      <c r="AH2050" s="28"/>
      <c r="AI2050" s="28"/>
      <c r="AJ2050" s="28"/>
      <c r="AK2050" s="28"/>
      <c r="AL2050" s="28"/>
      <c r="AM2050" s="28"/>
      <c r="AN2050" s="28"/>
      <c r="AO2050" s="28"/>
      <c r="AP2050" s="28"/>
      <c r="AQ2050" s="28"/>
      <c r="AR2050" s="28"/>
      <c r="AS2050" s="28"/>
      <c r="AT2050" s="28"/>
      <c r="AU2050" s="28"/>
      <c r="AV2050" s="28"/>
      <c r="AW2050" s="28"/>
      <c r="AX2050" s="28"/>
      <c r="AY2050" s="28"/>
      <c r="AZ2050" s="28"/>
      <c r="BA2050" s="28"/>
      <c r="BB2050" s="28"/>
      <c r="BC2050" s="28"/>
      <c r="BD2050" s="28"/>
      <c r="BE2050" s="28"/>
      <c r="BF2050" s="28"/>
      <c r="BG2050" s="28"/>
      <c r="BH2050" s="28"/>
      <c r="BI2050" s="28"/>
      <c r="BJ2050" s="28"/>
      <c r="BK2050" s="28"/>
      <c r="BL2050" s="28"/>
      <c r="BM2050" s="28"/>
    </row>
    <row r="2051" spans="5:65" ht="15">
      <c r="E2051" s="28"/>
      <c r="F2051" s="28"/>
      <c r="G2051" s="28"/>
      <c r="H2051" s="28"/>
      <c r="I2051" s="28"/>
      <c r="J2051" s="28"/>
      <c r="K2051" s="28"/>
      <c r="L2051" s="28"/>
      <c r="M2051" s="28"/>
      <c r="N2051" s="28"/>
      <c r="O2051" s="28"/>
      <c r="P2051" s="16"/>
      <c r="Q2051" s="28"/>
      <c r="R2051" s="28"/>
      <c r="S2051" s="28"/>
      <c r="T2051" s="28"/>
      <c r="U2051" s="28"/>
      <c r="V2051" s="28"/>
      <c r="W2051" s="28"/>
      <c r="X2051" s="28"/>
      <c r="Y2051" s="28"/>
      <c r="Z2051" s="28"/>
      <c r="AA2051" s="28"/>
      <c r="AB2051" s="28"/>
      <c r="AC2051" s="28"/>
      <c r="AD2051" s="28"/>
      <c r="AE2051" s="28"/>
      <c r="AF2051" s="28"/>
      <c r="AG2051" s="28"/>
      <c r="AH2051" s="28"/>
      <c r="AI2051" s="28"/>
      <c r="AJ2051" s="28"/>
      <c r="AK2051" s="28"/>
      <c r="AL2051" s="28"/>
      <c r="AM2051" s="28"/>
      <c r="AN2051" s="28"/>
      <c r="AO2051" s="28"/>
      <c r="AP2051" s="28"/>
      <c r="AQ2051" s="28"/>
      <c r="AR2051" s="28"/>
      <c r="AS2051" s="28"/>
      <c r="AT2051" s="28"/>
      <c r="AU2051" s="28"/>
      <c r="AV2051" s="28"/>
      <c r="AW2051" s="28"/>
      <c r="AX2051" s="28"/>
      <c r="AY2051" s="28"/>
      <c r="AZ2051" s="28"/>
      <c r="BA2051" s="28"/>
      <c r="BB2051" s="28"/>
      <c r="BC2051" s="28"/>
      <c r="BD2051" s="28"/>
      <c r="BE2051" s="28"/>
      <c r="BF2051" s="28"/>
      <c r="BG2051" s="28"/>
      <c r="BH2051" s="28"/>
      <c r="BI2051" s="28"/>
      <c r="BJ2051" s="28"/>
      <c r="BK2051" s="28"/>
      <c r="BL2051" s="28"/>
      <c r="BM2051" s="28"/>
    </row>
    <row r="2052" spans="5:65" ht="15">
      <c r="E2052" s="28"/>
      <c r="F2052" s="28"/>
      <c r="G2052" s="28"/>
      <c r="H2052" s="28"/>
      <c r="I2052" s="28"/>
      <c r="J2052" s="28"/>
      <c r="K2052" s="28"/>
      <c r="L2052" s="28"/>
      <c r="M2052" s="28"/>
      <c r="N2052" s="28"/>
      <c r="O2052" s="28"/>
      <c r="P2052" s="16"/>
      <c r="Q2052" s="28"/>
      <c r="R2052" s="28"/>
      <c r="S2052" s="28"/>
      <c r="T2052" s="28"/>
      <c r="U2052" s="28"/>
      <c r="V2052" s="28"/>
      <c r="W2052" s="28"/>
      <c r="X2052" s="28"/>
      <c r="Y2052" s="28"/>
      <c r="Z2052" s="28"/>
      <c r="AA2052" s="28"/>
      <c r="AB2052" s="28"/>
      <c r="AC2052" s="28"/>
      <c r="AD2052" s="28"/>
      <c r="AE2052" s="28"/>
      <c r="AF2052" s="28"/>
      <c r="AG2052" s="28"/>
      <c r="AH2052" s="28"/>
      <c r="AI2052" s="28"/>
      <c r="AJ2052" s="28"/>
      <c r="AK2052" s="28"/>
      <c r="AL2052" s="28"/>
      <c r="AM2052" s="28"/>
      <c r="AN2052" s="28"/>
      <c r="AO2052" s="28"/>
      <c r="AP2052" s="28"/>
      <c r="AQ2052" s="28"/>
      <c r="AR2052" s="28"/>
      <c r="AS2052" s="28"/>
      <c r="AT2052" s="28"/>
      <c r="AU2052" s="28"/>
      <c r="AV2052" s="28"/>
      <c r="AW2052" s="28"/>
      <c r="AX2052" s="28"/>
      <c r="AY2052" s="28"/>
      <c r="AZ2052" s="28"/>
      <c r="BA2052" s="28"/>
      <c r="BB2052" s="28"/>
      <c r="BC2052" s="28"/>
      <c r="BD2052" s="28"/>
      <c r="BE2052" s="28"/>
      <c r="BF2052" s="28"/>
      <c r="BG2052" s="28"/>
      <c r="BH2052" s="28"/>
      <c r="BI2052" s="28"/>
      <c r="BJ2052" s="28"/>
      <c r="BK2052" s="28"/>
      <c r="BL2052" s="28"/>
      <c r="BM2052" s="28"/>
    </row>
    <row r="2053" spans="5:65" ht="15">
      <c r="E2053" s="28"/>
      <c r="F2053" s="28"/>
      <c r="G2053" s="28"/>
      <c r="H2053" s="28"/>
      <c r="I2053" s="28"/>
      <c r="J2053" s="28"/>
      <c r="K2053" s="28"/>
      <c r="L2053" s="28"/>
      <c r="M2053" s="28"/>
      <c r="N2053" s="28"/>
      <c r="O2053" s="28"/>
      <c r="P2053" s="16"/>
      <c r="Q2053" s="28"/>
      <c r="R2053" s="28"/>
      <c r="S2053" s="28"/>
      <c r="T2053" s="28"/>
      <c r="U2053" s="28"/>
      <c r="V2053" s="28"/>
      <c r="W2053" s="28"/>
      <c r="X2053" s="28"/>
      <c r="Y2053" s="28"/>
      <c r="Z2053" s="28"/>
      <c r="AA2053" s="28"/>
      <c r="AB2053" s="28"/>
      <c r="AC2053" s="28"/>
      <c r="AD2053" s="28"/>
      <c r="AE2053" s="28"/>
      <c r="AF2053" s="28"/>
      <c r="AG2053" s="28"/>
      <c r="AH2053" s="28"/>
      <c r="AI2053" s="28"/>
      <c r="AJ2053" s="28"/>
      <c r="AK2053" s="28"/>
      <c r="AL2053" s="28"/>
      <c r="AM2053" s="28"/>
      <c r="AN2053" s="28"/>
      <c r="AO2053" s="28"/>
      <c r="AP2053" s="28"/>
      <c r="AQ2053" s="28"/>
      <c r="AR2053" s="28"/>
      <c r="AS2053" s="28"/>
      <c r="AT2053" s="28"/>
      <c r="AU2053" s="28"/>
      <c r="AV2053" s="28"/>
      <c r="AW2053" s="28"/>
      <c r="AX2053" s="28"/>
      <c r="AY2053" s="28"/>
      <c r="AZ2053" s="28"/>
      <c r="BA2053" s="28"/>
      <c r="BB2053" s="28"/>
      <c r="BC2053" s="28"/>
      <c r="BD2053" s="28"/>
      <c r="BE2053" s="28"/>
      <c r="BF2053" s="28"/>
      <c r="BG2053" s="28"/>
      <c r="BH2053" s="28"/>
      <c r="BI2053" s="28"/>
      <c r="BJ2053" s="28"/>
      <c r="BK2053" s="28"/>
      <c r="BL2053" s="28"/>
      <c r="BM2053" s="28"/>
    </row>
    <row r="2054" spans="5:65" ht="15">
      <c r="E2054" s="28"/>
      <c r="F2054" s="28"/>
      <c r="G2054" s="28"/>
      <c r="H2054" s="28"/>
      <c r="I2054" s="28"/>
      <c r="J2054" s="28"/>
      <c r="K2054" s="28"/>
      <c r="L2054" s="28"/>
      <c r="M2054" s="28"/>
      <c r="N2054" s="28"/>
      <c r="O2054" s="28"/>
      <c r="P2054" s="16"/>
      <c r="Q2054" s="28"/>
      <c r="R2054" s="28"/>
      <c r="S2054" s="28"/>
      <c r="T2054" s="28"/>
      <c r="U2054" s="28"/>
      <c r="V2054" s="28"/>
      <c r="W2054" s="28"/>
      <c r="X2054" s="28"/>
      <c r="Y2054" s="28"/>
      <c r="Z2054" s="28"/>
      <c r="AA2054" s="28"/>
      <c r="AB2054" s="28"/>
      <c r="AC2054" s="28"/>
      <c r="AD2054" s="28"/>
      <c r="AE2054" s="28"/>
      <c r="AF2054" s="28"/>
      <c r="AG2054" s="28"/>
      <c r="AH2054" s="28"/>
      <c r="AI2054" s="28"/>
      <c r="AJ2054" s="28"/>
      <c r="AK2054" s="28"/>
      <c r="AL2054" s="28"/>
      <c r="AM2054" s="28"/>
      <c r="AN2054" s="28"/>
      <c r="AO2054" s="28"/>
      <c r="AP2054" s="28"/>
      <c r="AQ2054" s="28"/>
      <c r="AR2054" s="28"/>
      <c r="AS2054" s="28"/>
      <c r="AT2054" s="28"/>
      <c r="AU2054" s="28"/>
      <c r="AV2054" s="28"/>
      <c r="AW2054" s="28"/>
      <c r="AX2054" s="28"/>
      <c r="AY2054" s="28"/>
      <c r="AZ2054" s="28"/>
      <c r="BA2054" s="28"/>
      <c r="BB2054" s="28"/>
      <c r="BC2054" s="28"/>
      <c r="BD2054" s="28"/>
      <c r="BE2054" s="28"/>
      <c r="BF2054" s="28"/>
      <c r="BG2054" s="28"/>
      <c r="BH2054" s="28"/>
      <c r="BI2054" s="28"/>
      <c r="BJ2054" s="28"/>
      <c r="BK2054" s="28"/>
      <c r="BL2054" s="28"/>
      <c r="BM2054" s="28"/>
    </row>
    <row r="2055" spans="5:65" ht="15">
      <c r="E2055" s="28"/>
      <c r="F2055" s="28"/>
      <c r="G2055" s="28"/>
      <c r="H2055" s="28"/>
      <c r="I2055" s="28"/>
      <c r="J2055" s="28"/>
      <c r="K2055" s="28"/>
      <c r="L2055" s="28"/>
      <c r="M2055" s="28"/>
      <c r="N2055" s="28"/>
      <c r="O2055" s="28"/>
      <c r="P2055" s="16"/>
      <c r="Q2055" s="28"/>
      <c r="R2055" s="28"/>
      <c r="S2055" s="28"/>
      <c r="T2055" s="28"/>
      <c r="U2055" s="28"/>
      <c r="V2055" s="28"/>
      <c r="W2055" s="28"/>
      <c r="X2055" s="28"/>
      <c r="Y2055" s="28"/>
      <c r="Z2055" s="28"/>
      <c r="AA2055" s="28"/>
      <c r="AB2055" s="28"/>
      <c r="AC2055" s="28"/>
      <c r="AD2055" s="28"/>
      <c r="AE2055" s="28"/>
      <c r="AF2055" s="28"/>
      <c r="AG2055" s="28"/>
      <c r="AH2055" s="28"/>
      <c r="AI2055" s="28"/>
      <c r="AJ2055" s="28"/>
      <c r="AK2055" s="28"/>
      <c r="AL2055" s="28"/>
      <c r="AM2055" s="28"/>
      <c r="AN2055" s="28"/>
      <c r="AO2055" s="28"/>
      <c r="AP2055" s="28"/>
      <c r="AQ2055" s="28"/>
      <c r="AR2055" s="28"/>
      <c r="AS2055" s="28"/>
      <c r="AT2055" s="28"/>
      <c r="AU2055" s="28"/>
      <c r="AV2055" s="28"/>
      <c r="AW2055" s="28"/>
      <c r="AX2055" s="28"/>
      <c r="AY2055" s="28"/>
      <c r="AZ2055" s="28"/>
      <c r="BA2055" s="28"/>
      <c r="BB2055" s="28"/>
      <c r="BC2055" s="28"/>
      <c r="BD2055" s="28"/>
      <c r="BE2055" s="28"/>
      <c r="BF2055" s="28"/>
      <c r="BG2055" s="28"/>
      <c r="BH2055" s="28"/>
      <c r="BI2055" s="28"/>
      <c r="BJ2055" s="28"/>
      <c r="BK2055" s="28"/>
      <c r="BL2055" s="28"/>
      <c r="BM2055" s="28"/>
    </row>
    <row r="2056" spans="5:65" ht="15">
      <c r="E2056" s="28"/>
      <c r="F2056" s="28"/>
      <c r="G2056" s="28"/>
      <c r="H2056" s="28"/>
      <c r="I2056" s="28"/>
      <c r="J2056" s="28"/>
      <c r="K2056" s="28"/>
      <c r="L2056" s="28"/>
      <c r="M2056" s="28"/>
      <c r="N2056" s="28"/>
      <c r="O2056" s="28"/>
      <c r="P2056" s="16"/>
      <c r="Q2056" s="28"/>
      <c r="R2056" s="28"/>
      <c r="S2056" s="28"/>
      <c r="T2056" s="28"/>
      <c r="U2056" s="28"/>
      <c r="V2056" s="28"/>
      <c r="W2056" s="28"/>
      <c r="X2056" s="28"/>
      <c r="Y2056" s="28"/>
      <c r="Z2056" s="28"/>
      <c r="AA2056" s="28"/>
      <c r="AB2056" s="28"/>
      <c r="AC2056" s="28"/>
      <c r="AD2056" s="28"/>
      <c r="AE2056" s="28"/>
      <c r="AF2056" s="28"/>
      <c r="AG2056" s="28"/>
      <c r="AH2056" s="28"/>
      <c r="AI2056" s="28"/>
      <c r="AJ2056" s="28"/>
      <c r="AK2056" s="28"/>
      <c r="AL2056" s="28"/>
      <c r="AM2056" s="28"/>
      <c r="AN2056" s="28"/>
      <c r="AO2056" s="28"/>
      <c r="AP2056" s="28"/>
      <c r="AQ2056" s="28"/>
      <c r="AR2056" s="28"/>
      <c r="AS2056" s="28"/>
      <c r="AT2056" s="28"/>
      <c r="AU2056" s="28"/>
      <c r="AV2056" s="28"/>
      <c r="AW2056" s="28"/>
      <c r="AX2056" s="28"/>
      <c r="AY2056" s="28"/>
      <c r="AZ2056" s="28"/>
      <c r="BA2056" s="28"/>
      <c r="BB2056" s="28"/>
      <c r="BC2056" s="28"/>
      <c r="BD2056" s="28"/>
      <c r="BE2056" s="28"/>
      <c r="BF2056" s="28"/>
      <c r="BG2056" s="28"/>
      <c r="BH2056" s="28"/>
      <c r="BI2056" s="28"/>
      <c r="BJ2056" s="28"/>
      <c r="BK2056" s="28"/>
      <c r="BL2056" s="28"/>
      <c r="BM2056" s="28"/>
    </row>
    <row r="2057" spans="5:65" ht="15">
      <c r="E2057" s="28"/>
      <c r="F2057" s="28"/>
      <c r="G2057" s="28"/>
      <c r="H2057" s="28"/>
      <c r="I2057" s="28"/>
      <c r="J2057" s="28"/>
      <c r="K2057" s="28"/>
      <c r="L2057" s="28"/>
      <c r="M2057" s="28"/>
      <c r="N2057" s="28"/>
      <c r="O2057" s="28"/>
      <c r="P2057" s="16"/>
      <c r="Q2057" s="28"/>
      <c r="R2057" s="28"/>
      <c r="S2057" s="28"/>
      <c r="T2057" s="28"/>
      <c r="U2057" s="28"/>
      <c r="V2057" s="28"/>
      <c r="W2057" s="28"/>
      <c r="X2057" s="28"/>
      <c r="Y2057" s="28"/>
      <c r="Z2057" s="28"/>
      <c r="AA2057" s="28"/>
      <c r="AB2057" s="28"/>
      <c r="AC2057" s="28"/>
      <c r="AD2057" s="28"/>
      <c r="AE2057" s="28"/>
      <c r="AF2057" s="28"/>
      <c r="AG2057" s="28"/>
      <c r="AH2057" s="28"/>
      <c r="AI2057" s="28"/>
      <c r="AJ2057" s="28"/>
      <c r="AK2057" s="28"/>
      <c r="AL2057" s="28"/>
      <c r="AM2057" s="28"/>
      <c r="AN2057" s="28"/>
      <c r="AO2057" s="28"/>
      <c r="AP2057" s="28"/>
      <c r="AQ2057" s="28"/>
      <c r="AR2057" s="28"/>
      <c r="AS2057" s="28"/>
      <c r="AT2057" s="28"/>
      <c r="AU2057" s="28"/>
      <c r="AV2057" s="28"/>
      <c r="AW2057" s="28"/>
      <c r="AX2057" s="28"/>
      <c r="AY2057" s="28"/>
      <c r="AZ2057" s="28"/>
      <c r="BA2057" s="28"/>
      <c r="BB2057" s="28"/>
      <c r="BC2057" s="28"/>
      <c r="BD2057" s="28"/>
      <c r="BE2057" s="28"/>
      <c r="BF2057" s="28"/>
      <c r="BG2057" s="28"/>
      <c r="BH2057" s="28"/>
      <c r="BI2057" s="28"/>
      <c r="BJ2057" s="28"/>
      <c r="BK2057" s="28"/>
      <c r="BL2057" s="28"/>
      <c r="BM2057" s="28"/>
    </row>
    <row r="2058" spans="5:65" ht="15">
      <c r="E2058" s="28"/>
      <c r="F2058" s="28"/>
      <c r="G2058" s="28"/>
      <c r="H2058" s="28"/>
      <c r="I2058" s="28"/>
      <c r="J2058" s="28"/>
      <c r="K2058" s="28"/>
      <c r="L2058" s="28"/>
      <c r="M2058" s="28"/>
      <c r="N2058" s="28"/>
      <c r="O2058" s="28"/>
      <c r="P2058" s="16"/>
      <c r="Q2058" s="28"/>
      <c r="R2058" s="28"/>
      <c r="S2058" s="28"/>
      <c r="T2058" s="28"/>
      <c r="U2058" s="28"/>
      <c r="V2058" s="28"/>
      <c r="W2058" s="28"/>
      <c r="X2058" s="28"/>
      <c r="Y2058" s="28"/>
      <c r="Z2058" s="28"/>
      <c r="AA2058" s="28"/>
      <c r="AB2058" s="28"/>
      <c r="AC2058" s="28"/>
      <c r="AD2058" s="28"/>
      <c r="AE2058" s="28"/>
      <c r="AF2058" s="28"/>
      <c r="AG2058" s="28"/>
      <c r="AH2058" s="28"/>
      <c r="AI2058" s="28"/>
      <c r="AJ2058" s="28"/>
      <c r="AK2058" s="28"/>
      <c r="AL2058" s="28"/>
      <c r="AM2058" s="28"/>
      <c r="AN2058" s="28"/>
      <c r="AO2058" s="28"/>
      <c r="AP2058" s="28"/>
      <c r="AQ2058" s="28"/>
      <c r="AR2058" s="28"/>
      <c r="AS2058" s="28"/>
      <c r="AT2058" s="28"/>
      <c r="AU2058" s="28"/>
      <c r="AV2058" s="28"/>
      <c r="AW2058" s="28"/>
      <c r="AX2058" s="28"/>
      <c r="AY2058" s="28"/>
      <c r="AZ2058" s="28"/>
      <c r="BA2058" s="28"/>
      <c r="BB2058" s="28"/>
      <c r="BC2058" s="28"/>
      <c r="BD2058" s="28"/>
      <c r="BE2058" s="28"/>
      <c r="BF2058" s="28"/>
      <c r="BG2058" s="28"/>
      <c r="BH2058" s="28"/>
      <c r="BI2058" s="28"/>
      <c r="BJ2058" s="28"/>
      <c r="BK2058" s="28"/>
      <c r="BL2058" s="28"/>
      <c r="BM2058" s="28"/>
    </row>
    <row r="2059" spans="5:65" ht="15">
      <c r="E2059" s="28"/>
      <c r="F2059" s="28"/>
      <c r="G2059" s="28"/>
      <c r="H2059" s="28"/>
      <c r="I2059" s="28"/>
      <c r="J2059" s="28"/>
      <c r="K2059" s="28"/>
      <c r="L2059" s="28"/>
      <c r="M2059" s="28"/>
      <c r="N2059" s="28"/>
      <c r="O2059" s="28"/>
      <c r="P2059" s="16"/>
      <c r="Q2059" s="28"/>
      <c r="R2059" s="28"/>
      <c r="S2059" s="28"/>
      <c r="T2059" s="28"/>
      <c r="U2059" s="28"/>
      <c r="V2059" s="28"/>
      <c r="W2059" s="28"/>
      <c r="X2059" s="28"/>
      <c r="Y2059" s="28"/>
      <c r="Z2059" s="28"/>
      <c r="AA2059" s="28"/>
      <c r="AB2059" s="28"/>
      <c r="AC2059" s="28"/>
      <c r="AD2059" s="28"/>
      <c r="AE2059" s="28"/>
      <c r="AF2059" s="28"/>
      <c r="AG2059" s="28"/>
      <c r="AH2059" s="28"/>
      <c r="AI2059" s="28"/>
      <c r="AJ2059" s="28"/>
      <c r="AK2059" s="28"/>
      <c r="AL2059" s="28"/>
      <c r="AM2059" s="28"/>
      <c r="AN2059" s="28"/>
      <c r="AO2059" s="28"/>
      <c r="AP2059" s="28"/>
      <c r="AQ2059" s="28"/>
      <c r="AR2059" s="28"/>
      <c r="AS2059" s="28"/>
      <c r="AT2059" s="28"/>
      <c r="AU2059" s="28"/>
      <c r="AV2059" s="28"/>
      <c r="AW2059" s="28"/>
      <c r="AX2059" s="28"/>
      <c r="AY2059" s="28"/>
      <c r="AZ2059" s="28"/>
      <c r="BA2059" s="28"/>
      <c r="BB2059" s="28"/>
      <c r="BC2059" s="28"/>
      <c r="BD2059" s="28"/>
      <c r="BE2059" s="28"/>
      <c r="BF2059" s="28"/>
      <c r="BG2059" s="28"/>
      <c r="BH2059" s="28"/>
      <c r="BI2059" s="28"/>
      <c r="BJ2059" s="28"/>
      <c r="BK2059" s="28"/>
      <c r="BL2059" s="28"/>
      <c r="BM2059" s="28"/>
    </row>
    <row r="2060" spans="5:65" ht="15">
      <c r="E2060" s="28"/>
      <c r="F2060" s="28"/>
      <c r="G2060" s="28"/>
      <c r="H2060" s="28"/>
      <c r="I2060" s="28"/>
      <c r="J2060" s="28"/>
      <c r="K2060" s="28"/>
      <c r="L2060" s="28"/>
      <c r="M2060" s="28"/>
      <c r="N2060" s="28"/>
      <c r="O2060" s="28"/>
      <c r="P2060" s="16"/>
      <c r="Q2060" s="28"/>
      <c r="R2060" s="28"/>
      <c r="S2060" s="28"/>
      <c r="T2060" s="28"/>
      <c r="U2060" s="28"/>
      <c r="V2060" s="28"/>
      <c r="W2060" s="28"/>
      <c r="X2060" s="28"/>
      <c r="Y2060" s="28"/>
      <c r="Z2060" s="28"/>
      <c r="AA2060" s="28"/>
      <c r="AB2060" s="28"/>
      <c r="AC2060" s="28"/>
      <c r="AD2060" s="28"/>
      <c r="AE2060" s="28"/>
      <c r="AF2060" s="28"/>
      <c r="AG2060" s="28"/>
      <c r="AH2060" s="28"/>
      <c r="AI2060" s="28"/>
      <c r="AJ2060" s="28"/>
      <c r="AK2060" s="28"/>
      <c r="AL2060" s="28"/>
      <c r="AM2060" s="28"/>
      <c r="AN2060" s="28"/>
      <c r="AO2060" s="28"/>
      <c r="AP2060" s="28"/>
      <c r="AQ2060" s="28"/>
      <c r="AR2060" s="28"/>
      <c r="AS2060" s="28"/>
      <c r="AT2060" s="28"/>
      <c r="AU2060" s="28"/>
      <c r="AV2060" s="28"/>
      <c r="AW2060" s="28"/>
      <c r="AX2060" s="28"/>
      <c r="AY2060" s="28"/>
      <c r="AZ2060" s="28"/>
      <c r="BA2060" s="28"/>
      <c r="BB2060" s="28"/>
      <c r="BC2060" s="28"/>
      <c r="BD2060" s="28"/>
      <c r="BE2060" s="28"/>
      <c r="BF2060" s="28"/>
      <c r="BG2060" s="28"/>
      <c r="BH2060" s="28"/>
      <c r="BI2060" s="28"/>
      <c r="BJ2060" s="28"/>
      <c r="BK2060" s="28"/>
      <c r="BL2060" s="28"/>
      <c r="BM2060" s="28"/>
    </row>
    <row r="2061" spans="5:65" ht="15">
      <c r="E2061" s="28"/>
      <c r="F2061" s="28"/>
      <c r="G2061" s="28"/>
      <c r="H2061" s="28"/>
      <c r="I2061" s="28"/>
      <c r="J2061" s="28"/>
      <c r="K2061" s="28"/>
      <c r="L2061" s="28"/>
      <c r="M2061" s="28"/>
      <c r="N2061" s="28"/>
      <c r="O2061" s="28"/>
      <c r="P2061" s="16"/>
      <c r="Q2061" s="28"/>
      <c r="R2061" s="28"/>
      <c r="S2061" s="28"/>
      <c r="T2061" s="28"/>
      <c r="U2061" s="28"/>
      <c r="V2061" s="28"/>
      <c r="W2061" s="28"/>
      <c r="X2061" s="28"/>
      <c r="Y2061" s="28"/>
      <c r="Z2061" s="28"/>
      <c r="AA2061" s="28"/>
      <c r="AB2061" s="28"/>
      <c r="AC2061" s="28"/>
      <c r="AD2061" s="28"/>
      <c r="AE2061" s="28"/>
      <c r="AF2061" s="28"/>
      <c r="AG2061" s="28"/>
      <c r="AH2061" s="28"/>
      <c r="AI2061" s="28"/>
      <c r="AJ2061" s="28"/>
      <c r="AK2061" s="28"/>
      <c r="AL2061" s="28"/>
      <c r="AM2061" s="28"/>
      <c r="AN2061" s="28"/>
      <c r="AO2061" s="28"/>
      <c r="AP2061" s="28"/>
      <c r="AQ2061" s="28"/>
      <c r="AR2061" s="28"/>
      <c r="AS2061" s="28"/>
      <c r="AT2061" s="28"/>
      <c r="AU2061" s="28"/>
      <c r="AV2061" s="28"/>
      <c r="AW2061" s="28"/>
      <c r="AX2061" s="28"/>
      <c r="AY2061" s="28"/>
      <c r="AZ2061" s="28"/>
      <c r="BA2061" s="28"/>
      <c r="BB2061" s="28"/>
      <c r="BC2061" s="28"/>
      <c r="BD2061" s="28"/>
      <c r="BE2061" s="28"/>
      <c r="BF2061" s="28"/>
      <c r="BG2061" s="28"/>
      <c r="BH2061" s="28"/>
      <c r="BI2061" s="28"/>
      <c r="BJ2061" s="28"/>
      <c r="BK2061" s="28"/>
      <c r="BL2061" s="28"/>
      <c r="BM2061" s="28"/>
    </row>
    <row r="2062" spans="5:65" ht="15">
      <c r="E2062" s="28"/>
      <c r="F2062" s="28"/>
      <c r="G2062" s="28"/>
      <c r="H2062" s="28"/>
      <c r="I2062" s="28"/>
      <c r="J2062" s="28"/>
      <c r="K2062" s="28"/>
      <c r="L2062" s="28"/>
      <c r="M2062" s="28"/>
      <c r="N2062" s="28"/>
      <c r="O2062" s="28"/>
      <c r="P2062" s="16"/>
      <c r="Q2062" s="28"/>
      <c r="R2062" s="28"/>
      <c r="S2062" s="28"/>
      <c r="T2062" s="28"/>
      <c r="U2062" s="28"/>
      <c r="V2062" s="28"/>
      <c r="W2062" s="28"/>
      <c r="X2062" s="28"/>
      <c r="Y2062" s="28"/>
      <c r="Z2062" s="28"/>
      <c r="AA2062" s="28"/>
      <c r="AB2062" s="28"/>
      <c r="AC2062" s="28"/>
      <c r="AD2062" s="28"/>
      <c r="AE2062" s="28"/>
      <c r="AF2062" s="28"/>
      <c r="AG2062" s="28"/>
      <c r="AH2062" s="28"/>
      <c r="AI2062" s="28"/>
      <c r="AJ2062" s="28"/>
      <c r="AK2062" s="28"/>
      <c r="AL2062" s="28"/>
      <c r="AM2062" s="28"/>
      <c r="AN2062" s="28"/>
      <c r="AO2062" s="28"/>
      <c r="AP2062" s="28"/>
      <c r="AQ2062" s="28"/>
      <c r="AR2062" s="28"/>
      <c r="AS2062" s="28"/>
      <c r="AT2062" s="28"/>
      <c r="AU2062" s="28"/>
      <c r="AV2062" s="28"/>
      <c r="AW2062" s="28"/>
      <c r="AX2062" s="28"/>
      <c r="AY2062" s="28"/>
      <c r="AZ2062" s="28"/>
      <c r="BA2062" s="28"/>
      <c r="BB2062" s="28"/>
      <c r="BC2062" s="28"/>
      <c r="BD2062" s="28"/>
      <c r="BE2062" s="28"/>
      <c r="BF2062" s="28"/>
      <c r="BG2062" s="28"/>
      <c r="BH2062" s="28"/>
      <c r="BI2062" s="28"/>
      <c r="BJ2062" s="28"/>
      <c r="BK2062" s="28"/>
      <c r="BL2062" s="28"/>
      <c r="BM2062" s="28"/>
    </row>
  </sheetData>
  <sheetProtection/>
  <mergeCells count="18">
    <mergeCell ref="G6:H7"/>
    <mergeCell ref="E6:E8"/>
    <mergeCell ref="A5:A8"/>
    <mergeCell ref="D5:D8"/>
    <mergeCell ref="L6:L8"/>
    <mergeCell ref="M6:N7"/>
    <mergeCell ref="J5:O5"/>
    <mergeCell ref="K6:K8"/>
    <mergeCell ref="L1:P1"/>
    <mergeCell ref="P5:P8"/>
    <mergeCell ref="B5:B8"/>
    <mergeCell ref="C5:C8"/>
    <mergeCell ref="F6:F8"/>
    <mergeCell ref="E5:I5"/>
    <mergeCell ref="I6:I8"/>
    <mergeCell ref="B2:P2"/>
    <mergeCell ref="O6:O8"/>
    <mergeCell ref="J6:J8"/>
  </mergeCells>
  <printOptions/>
  <pageMargins left="0.16" right="0.16" top="0.11" bottom="0.03937007874015748" header="0.15" footer="0.2362204724409449"/>
  <pageSetup fitToHeight="3" fitToWidth="1" horizontalDpi="600" verticalDpi="600" orientation="landscape" paperSize="9" scale="57" r:id="rId1"/>
  <rowBreaks count="2" manualBreakCount="2">
    <brk id="97" max="255" man="1"/>
    <brk id="1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39"/>
  <sheetViews>
    <sheetView zoomScalePageLayoutView="0" workbookViewId="0" topLeftCell="A19">
      <selection activeCell="A2" sqref="A2:AG2"/>
    </sheetView>
  </sheetViews>
  <sheetFormatPr defaultColWidth="9.33203125" defaultRowHeight="12.75" outlineLevelRow="1" outlineLevelCol="1"/>
  <cols>
    <col min="1" max="1" width="15.5" style="0" customWidth="1"/>
    <col min="2" max="2" width="36.16015625" style="0" customWidth="1"/>
    <col min="3" max="3" width="28" style="0" customWidth="1"/>
    <col min="4" max="4" width="12.5" style="0" hidden="1" customWidth="1" outlineLevel="1"/>
    <col min="5" max="5" width="29.33203125" style="0" customWidth="1" collapsed="1"/>
    <col min="6" max="6" width="32" style="0" customWidth="1"/>
    <col min="7" max="7" width="21.83203125" style="0" customWidth="1"/>
    <col min="8" max="8" width="22.66015625" style="0" customWidth="1"/>
    <col min="9" max="9" width="18.33203125" style="0" customWidth="1"/>
    <col min="10" max="10" width="14.33203125" style="0" customWidth="1"/>
    <col min="11" max="11" width="14.66015625" style="0" customWidth="1"/>
    <col min="12" max="13" width="18" style="0" customWidth="1"/>
    <col min="14" max="14" width="27.16015625" style="0" customWidth="1"/>
    <col min="15" max="16" width="24" style="0" customWidth="1"/>
    <col min="17" max="18" width="22.83203125" style="0" customWidth="1"/>
    <col min="19" max="19" width="29.5" style="0" customWidth="1"/>
    <col min="20" max="22" width="22.83203125" style="0" customWidth="1"/>
    <col min="23" max="23" width="24.16015625" style="0" customWidth="1"/>
    <col min="24" max="25" width="31.83203125" style="0" customWidth="1"/>
    <col min="26" max="26" width="22.66015625" style="0" customWidth="1"/>
    <col min="27" max="27" width="57.83203125" style="0" customWidth="1"/>
    <col min="28" max="28" width="36.66015625" style="0" customWidth="1"/>
    <col min="29" max="29" width="78.33203125" style="0" customWidth="1"/>
    <col min="30" max="30" width="12" style="0" customWidth="1"/>
    <col min="31" max="31" width="23.5" style="0" customWidth="1"/>
    <col min="32" max="32" width="19.66015625" style="0" customWidth="1"/>
    <col min="33" max="33" width="34.5" style="0" customWidth="1"/>
    <col min="34" max="34" width="42.66015625" style="0" customWidth="1"/>
    <col min="35" max="36" width="10.33203125" style="0" hidden="1" customWidth="1" outlineLevel="1"/>
    <col min="37" max="37" width="5.83203125" style="0" hidden="1" customWidth="1" outlineLevel="1"/>
    <col min="38" max="38" width="89.16015625" style="0" customWidth="1" collapsed="1"/>
    <col min="39" max="39" width="34.16015625" style="0" customWidth="1"/>
    <col min="40" max="40" width="12.66015625" style="0" customWidth="1"/>
  </cols>
  <sheetData>
    <row r="1" spans="3:40" ht="102" customHeight="1">
      <c r="C1" s="662" t="s">
        <v>696</v>
      </c>
      <c r="D1" s="591"/>
      <c r="E1" s="591"/>
      <c r="K1" s="591"/>
      <c r="L1" s="591"/>
      <c r="M1" s="591"/>
      <c r="N1" s="591"/>
      <c r="AE1" s="588"/>
      <c r="AF1" s="588"/>
      <c r="AG1" s="588"/>
      <c r="AH1" s="588"/>
      <c r="AI1" s="588"/>
      <c r="AJ1" s="588"/>
      <c r="AK1" s="588"/>
      <c r="AL1" s="588"/>
      <c r="AM1" s="588"/>
      <c r="AN1" s="588"/>
    </row>
    <row r="2" spans="1:36" ht="22.5">
      <c r="A2" s="590" t="s">
        <v>532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  <c r="AD2" s="590"/>
      <c r="AE2" s="590"/>
      <c r="AF2" s="590"/>
      <c r="AG2" s="590"/>
      <c r="AH2" s="316"/>
      <c r="AI2" s="316"/>
      <c r="AJ2" s="316"/>
    </row>
    <row r="3" ht="15.75">
      <c r="A3" s="336">
        <v>11306200000</v>
      </c>
    </row>
    <row r="4" spans="1:40" ht="12.75">
      <c r="A4" s="117" t="s">
        <v>11</v>
      </c>
      <c r="AN4" t="s">
        <v>683</v>
      </c>
    </row>
    <row r="5" spans="1:40" ht="15.75" customHeight="1">
      <c r="A5" s="592" t="s">
        <v>16</v>
      </c>
      <c r="B5" s="589" t="s">
        <v>684</v>
      </c>
      <c r="C5" s="585" t="s">
        <v>531</v>
      </c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  <c r="W5" s="585"/>
      <c r="X5" s="585"/>
      <c r="Y5" s="585"/>
      <c r="Z5" s="585"/>
      <c r="AA5" s="585"/>
      <c r="AB5" s="585"/>
      <c r="AC5" s="585"/>
      <c r="AD5" s="585"/>
      <c r="AE5" s="611" t="s">
        <v>685</v>
      </c>
      <c r="AF5" s="611"/>
      <c r="AG5" s="611"/>
      <c r="AH5" s="611"/>
      <c r="AI5" s="611"/>
      <c r="AJ5" s="611"/>
      <c r="AK5" s="611"/>
      <c r="AL5" s="611"/>
      <c r="AM5" s="611"/>
      <c r="AN5" s="606"/>
    </row>
    <row r="6" spans="1:40" ht="15.75" customHeight="1">
      <c r="A6" s="593"/>
      <c r="B6" s="595"/>
      <c r="C6" s="618" t="s">
        <v>686</v>
      </c>
      <c r="D6" s="618"/>
      <c r="E6" s="585" t="s">
        <v>17</v>
      </c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  <c r="U6" s="585"/>
      <c r="V6" s="585"/>
      <c r="W6" s="585"/>
      <c r="X6" s="585"/>
      <c r="Y6" s="585"/>
      <c r="Z6" s="585"/>
      <c r="AA6" s="585"/>
      <c r="AB6" s="585"/>
      <c r="AC6" s="585"/>
      <c r="AD6" s="600" t="s">
        <v>644</v>
      </c>
      <c r="AE6" s="589" t="s">
        <v>686</v>
      </c>
      <c r="AF6" s="606"/>
      <c r="AG6" s="610" t="s">
        <v>687</v>
      </c>
      <c r="AH6" s="611"/>
      <c r="AI6" s="611"/>
      <c r="AJ6" s="611"/>
      <c r="AK6" s="611"/>
      <c r="AL6" s="611"/>
      <c r="AM6" s="611"/>
      <c r="AN6" s="600" t="s">
        <v>644</v>
      </c>
    </row>
    <row r="7" spans="1:40" ht="31.5" customHeight="1">
      <c r="A7" s="593"/>
      <c r="B7" s="595"/>
      <c r="C7" s="618"/>
      <c r="D7" s="618"/>
      <c r="E7" s="603" t="s">
        <v>688</v>
      </c>
      <c r="F7" s="604"/>
      <c r="G7" s="604"/>
      <c r="H7" s="604"/>
      <c r="I7" s="604"/>
      <c r="J7" s="604"/>
      <c r="K7" s="604"/>
      <c r="L7" s="604"/>
      <c r="M7" s="604"/>
      <c r="N7" s="604"/>
      <c r="O7" s="604"/>
      <c r="P7" s="604"/>
      <c r="Q7" s="604"/>
      <c r="R7" s="604"/>
      <c r="S7" s="604"/>
      <c r="T7" s="604"/>
      <c r="U7" s="604"/>
      <c r="V7" s="604"/>
      <c r="W7" s="605"/>
      <c r="X7" s="618" t="s">
        <v>689</v>
      </c>
      <c r="Y7" s="618"/>
      <c r="Z7" s="618"/>
      <c r="AA7" s="618"/>
      <c r="AB7" s="618"/>
      <c r="AC7" s="618"/>
      <c r="AD7" s="601"/>
      <c r="AE7" s="607"/>
      <c r="AF7" s="608"/>
      <c r="AG7" s="610" t="s">
        <v>688</v>
      </c>
      <c r="AH7" s="611"/>
      <c r="AI7" s="611"/>
      <c r="AJ7" s="611"/>
      <c r="AK7" s="620"/>
      <c r="AL7" s="610" t="s">
        <v>689</v>
      </c>
      <c r="AM7" s="611"/>
      <c r="AN7" s="601"/>
    </row>
    <row r="8" spans="1:40" ht="15.75" customHeight="1">
      <c r="A8" s="593"/>
      <c r="B8" s="595"/>
      <c r="C8" s="585" t="s">
        <v>528</v>
      </c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  <c r="Q8" s="585"/>
      <c r="R8" s="585"/>
      <c r="S8" s="585"/>
      <c r="T8" s="585"/>
      <c r="U8" s="585"/>
      <c r="V8" s="585"/>
      <c r="W8" s="585"/>
      <c r="X8" s="585"/>
      <c r="Y8" s="585"/>
      <c r="Z8" s="585"/>
      <c r="AA8" s="585"/>
      <c r="AB8" s="585"/>
      <c r="AC8" s="585"/>
      <c r="AD8" s="601"/>
      <c r="AE8" s="589" t="s">
        <v>15</v>
      </c>
      <c r="AF8" s="589"/>
      <c r="AG8" s="589"/>
      <c r="AH8" s="589"/>
      <c r="AI8" s="589"/>
      <c r="AJ8" s="589"/>
      <c r="AK8" s="589"/>
      <c r="AL8" s="589"/>
      <c r="AM8" s="589"/>
      <c r="AN8" s="601"/>
    </row>
    <row r="9" spans="1:40" ht="54.75" customHeight="1">
      <c r="A9" s="593"/>
      <c r="B9" s="595"/>
      <c r="C9" s="586" t="s">
        <v>127</v>
      </c>
      <c r="D9" s="586"/>
      <c r="E9" s="597" t="s">
        <v>496</v>
      </c>
      <c r="F9" s="598"/>
      <c r="G9" s="598"/>
      <c r="H9" s="598"/>
      <c r="I9" s="598"/>
      <c r="J9" s="598"/>
      <c r="K9" s="598"/>
      <c r="L9" s="598"/>
      <c r="M9" s="598"/>
      <c r="N9" s="599"/>
      <c r="O9" s="586" t="s">
        <v>635</v>
      </c>
      <c r="P9" s="586" t="s">
        <v>629</v>
      </c>
      <c r="Q9" s="586" t="s">
        <v>628</v>
      </c>
      <c r="R9" s="586" t="s">
        <v>516</v>
      </c>
      <c r="S9" s="586" t="s">
        <v>530</v>
      </c>
      <c r="T9" s="586" t="s">
        <v>524</v>
      </c>
      <c r="U9" s="586" t="s">
        <v>288</v>
      </c>
      <c r="V9" s="586" t="s">
        <v>42</v>
      </c>
      <c r="W9" s="586" t="s">
        <v>630</v>
      </c>
      <c r="X9" s="622" t="s">
        <v>496</v>
      </c>
      <c r="Y9" s="623"/>
      <c r="Z9" s="623"/>
      <c r="AA9" s="623"/>
      <c r="AB9" s="623"/>
      <c r="AC9" s="624"/>
      <c r="AD9" s="601"/>
      <c r="AE9" s="613" t="s">
        <v>2</v>
      </c>
      <c r="AF9" s="621"/>
      <c r="AG9" s="586" t="s">
        <v>490</v>
      </c>
      <c r="AH9" s="586" t="s">
        <v>276</v>
      </c>
      <c r="AI9" s="238"/>
      <c r="AJ9" s="238"/>
      <c r="AK9" s="238"/>
      <c r="AL9" s="238" t="s">
        <v>35</v>
      </c>
      <c r="AM9" s="337" t="s">
        <v>496</v>
      </c>
      <c r="AN9" s="601"/>
    </row>
    <row r="10" spans="1:40" ht="137.25" customHeight="1">
      <c r="A10" s="593"/>
      <c r="B10" s="595"/>
      <c r="C10" s="587"/>
      <c r="D10" s="587"/>
      <c r="E10" s="238" t="s">
        <v>359</v>
      </c>
      <c r="F10" s="238" t="s">
        <v>280</v>
      </c>
      <c r="G10" s="238" t="s">
        <v>632</v>
      </c>
      <c r="H10" s="238" t="s">
        <v>597</v>
      </c>
      <c r="I10" s="238" t="s">
        <v>368</v>
      </c>
      <c r="J10" s="238" t="s">
        <v>671</v>
      </c>
      <c r="K10" s="238" t="s">
        <v>390</v>
      </c>
      <c r="L10" s="238" t="s">
        <v>631</v>
      </c>
      <c r="M10" s="238" t="s">
        <v>119</v>
      </c>
      <c r="N10" s="238" t="s">
        <v>109</v>
      </c>
      <c r="O10" s="617"/>
      <c r="P10" s="587"/>
      <c r="Q10" s="587"/>
      <c r="R10" s="587"/>
      <c r="S10" s="587"/>
      <c r="T10" s="587"/>
      <c r="U10" s="587"/>
      <c r="V10" s="587"/>
      <c r="W10" s="587"/>
      <c r="X10" s="238" t="s">
        <v>280</v>
      </c>
      <c r="Y10" s="238" t="s">
        <v>359</v>
      </c>
      <c r="Z10" s="238" t="s">
        <v>597</v>
      </c>
      <c r="AA10" s="238" t="s">
        <v>470</v>
      </c>
      <c r="AB10" s="238" t="s">
        <v>37</v>
      </c>
      <c r="AC10" s="238" t="s">
        <v>515</v>
      </c>
      <c r="AD10" s="601"/>
      <c r="AE10" s="296"/>
      <c r="AF10" s="296"/>
      <c r="AG10" s="587"/>
      <c r="AH10" s="587"/>
      <c r="AI10" s="238"/>
      <c r="AJ10" s="238"/>
      <c r="AK10" s="238"/>
      <c r="AL10" s="238" t="s">
        <v>521</v>
      </c>
      <c r="AM10" s="337" t="s">
        <v>36</v>
      </c>
      <c r="AN10" s="601"/>
    </row>
    <row r="11" spans="1:40" ht="29.25" customHeight="1">
      <c r="A11" s="593"/>
      <c r="B11" s="595"/>
      <c r="C11" s="597" t="s">
        <v>529</v>
      </c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9"/>
      <c r="AA11" s="528"/>
      <c r="AB11" s="238"/>
      <c r="AC11" s="238"/>
      <c r="AD11" s="601"/>
      <c r="AE11" s="612" t="s">
        <v>18</v>
      </c>
      <c r="AF11" s="612"/>
      <c r="AG11" s="612"/>
      <c r="AH11" s="612"/>
      <c r="AI11" s="612"/>
      <c r="AJ11" s="612"/>
      <c r="AK11" s="612"/>
      <c r="AL11" s="612"/>
      <c r="AM11" s="613"/>
      <c r="AN11" s="601"/>
    </row>
    <row r="12" spans="1:40" ht="40.5" customHeight="1">
      <c r="A12" s="594"/>
      <c r="B12" s="596"/>
      <c r="C12" s="347">
        <v>41040200</v>
      </c>
      <c r="D12" s="238"/>
      <c r="E12" s="614">
        <v>41053900</v>
      </c>
      <c r="F12" s="615"/>
      <c r="G12" s="615"/>
      <c r="H12" s="615"/>
      <c r="I12" s="615"/>
      <c r="J12" s="615"/>
      <c r="K12" s="615"/>
      <c r="L12" s="615"/>
      <c r="M12" s="615"/>
      <c r="N12" s="616"/>
      <c r="O12" s="346">
        <v>41053000</v>
      </c>
      <c r="P12" s="347">
        <v>41051100</v>
      </c>
      <c r="Q12" s="347">
        <v>41051200</v>
      </c>
      <c r="R12" s="347">
        <v>41051700</v>
      </c>
      <c r="S12" s="347">
        <v>41054000</v>
      </c>
      <c r="T12" s="347">
        <v>41055000</v>
      </c>
      <c r="U12" s="347">
        <v>41051000</v>
      </c>
      <c r="V12" s="347">
        <v>41051500</v>
      </c>
      <c r="W12" s="347">
        <v>41051400</v>
      </c>
      <c r="X12" s="348">
        <v>41053900</v>
      </c>
      <c r="Y12" s="348">
        <v>41053900</v>
      </c>
      <c r="Z12" s="348">
        <v>41053900</v>
      </c>
      <c r="AA12" s="348">
        <v>41050900</v>
      </c>
      <c r="AB12" s="348">
        <v>41053900</v>
      </c>
      <c r="AC12" s="348">
        <v>41053900</v>
      </c>
      <c r="AD12" s="602"/>
      <c r="AE12" s="349" t="s">
        <v>284</v>
      </c>
      <c r="AF12" s="349" t="s">
        <v>285</v>
      </c>
      <c r="AG12" s="208">
        <v>9620</v>
      </c>
      <c r="AH12" s="208">
        <v>9800</v>
      </c>
      <c r="AI12" s="238"/>
      <c r="AJ12" s="238"/>
      <c r="AK12" s="238"/>
      <c r="AL12" s="129">
        <v>9750</v>
      </c>
      <c r="AM12" s="350">
        <v>9770</v>
      </c>
      <c r="AN12" s="602"/>
    </row>
    <row r="13" spans="1:40" ht="15.75">
      <c r="A13" s="235">
        <v>1</v>
      </c>
      <c r="B13" s="294">
        <v>2</v>
      </c>
      <c r="C13" s="295">
        <v>3</v>
      </c>
      <c r="D13" s="295">
        <v>4</v>
      </c>
      <c r="E13" s="295">
        <v>4</v>
      </c>
      <c r="F13" s="295">
        <v>5</v>
      </c>
      <c r="G13" s="295">
        <v>6</v>
      </c>
      <c r="H13" s="295">
        <v>7</v>
      </c>
      <c r="I13" s="295">
        <v>8</v>
      </c>
      <c r="J13" s="295">
        <v>9</v>
      </c>
      <c r="K13" s="295">
        <v>10</v>
      </c>
      <c r="L13" s="295">
        <v>11</v>
      </c>
      <c r="M13" s="295">
        <v>12</v>
      </c>
      <c r="N13" s="295">
        <v>13</v>
      </c>
      <c r="O13" s="238">
        <v>14</v>
      </c>
      <c r="P13" s="295">
        <v>15</v>
      </c>
      <c r="Q13" s="295">
        <v>16</v>
      </c>
      <c r="R13" s="295">
        <v>17</v>
      </c>
      <c r="S13" s="295">
        <v>18</v>
      </c>
      <c r="T13" s="295">
        <v>19</v>
      </c>
      <c r="U13" s="295">
        <v>20</v>
      </c>
      <c r="V13" s="295">
        <v>21</v>
      </c>
      <c r="W13" s="295">
        <v>22</v>
      </c>
      <c r="X13" s="295">
        <v>23</v>
      </c>
      <c r="Y13" s="295">
        <v>24</v>
      </c>
      <c r="Z13" s="295">
        <v>25</v>
      </c>
      <c r="AA13" s="295">
        <v>26</v>
      </c>
      <c r="AB13" s="295">
        <v>27</v>
      </c>
      <c r="AC13" s="295">
        <v>28</v>
      </c>
      <c r="AD13" s="295">
        <v>28</v>
      </c>
      <c r="AE13" s="295">
        <v>29</v>
      </c>
      <c r="AF13" s="295">
        <v>30</v>
      </c>
      <c r="AG13" s="295">
        <v>31</v>
      </c>
      <c r="AH13" s="295">
        <v>32</v>
      </c>
      <c r="AI13" s="295">
        <v>22</v>
      </c>
      <c r="AJ13" s="295">
        <v>13</v>
      </c>
      <c r="AK13" s="295">
        <v>24</v>
      </c>
      <c r="AL13" s="295">
        <v>33</v>
      </c>
      <c r="AM13" s="295">
        <v>34</v>
      </c>
      <c r="AN13" s="295">
        <v>35</v>
      </c>
    </row>
    <row r="14" spans="1:40" ht="12.75">
      <c r="A14" s="110">
        <v>11306501000</v>
      </c>
      <c r="B14" s="236" t="s">
        <v>538</v>
      </c>
      <c r="C14" s="33"/>
      <c r="D14" s="33"/>
      <c r="E14" s="33"/>
      <c r="F14" s="33"/>
      <c r="G14" s="33"/>
      <c r="H14" s="33"/>
      <c r="I14" s="33">
        <v>4986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240">
        <f>SUM(C14:AC14)</f>
        <v>4986</v>
      </c>
      <c r="AE14" s="33"/>
      <c r="AF14" s="33">
        <v>201163</v>
      </c>
      <c r="AG14" s="33"/>
      <c r="AH14" s="33"/>
      <c r="AI14" s="33"/>
      <c r="AJ14" s="33"/>
      <c r="AK14" s="33"/>
      <c r="AL14" s="33"/>
      <c r="AM14" s="33"/>
      <c r="AN14" s="240">
        <f>SUM(AE14:AM14)</f>
        <v>201163</v>
      </c>
    </row>
    <row r="15" spans="1:40" ht="12.75">
      <c r="A15" s="110">
        <v>11306502000</v>
      </c>
      <c r="B15" s="236" t="s">
        <v>539</v>
      </c>
      <c r="C15" s="33"/>
      <c r="D15" s="33"/>
      <c r="E15" s="33">
        <f>8000</f>
        <v>8000</v>
      </c>
      <c r="F15" s="33">
        <f>99590</f>
        <v>99590</v>
      </c>
      <c r="G15" s="33"/>
      <c r="H15" s="33"/>
      <c r="I15" s="33"/>
      <c r="J15" s="33">
        <f>30000+35457</f>
        <v>65457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>
        <v>10000</v>
      </c>
      <c r="AD15" s="240">
        <f aca="true" t="shared" si="0" ref="AD15:AD35">SUM(C15:AC15)</f>
        <v>183047</v>
      </c>
      <c r="AE15" s="33">
        <v>510834</v>
      </c>
      <c r="AF15" s="33">
        <v>221026</v>
      </c>
      <c r="AG15" s="33"/>
      <c r="AH15" s="33"/>
      <c r="AI15" s="33"/>
      <c r="AJ15" s="33"/>
      <c r="AK15" s="33"/>
      <c r="AL15" s="33"/>
      <c r="AM15" s="33"/>
      <c r="AN15" s="240">
        <f aca="true" t="shared" si="1" ref="AN15:AN32">SUM(AE15:AM15)</f>
        <v>731860</v>
      </c>
    </row>
    <row r="16" spans="1:40" ht="12.75">
      <c r="A16" s="110">
        <v>11306503000</v>
      </c>
      <c r="B16" s="236" t="s">
        <v>540</v>
      </c>
      <c r="C16" s="33"/>
      <c r="D16" s="33"/>
      <c r="E16" s="33">
        <f>49903.76+15000</f>
        <v>64903.76</v>
      </c>
      <c r="F16" s="33"/>
      <c r="G16" s="33"/>
      <c r="H16" s="33"/>
      <c r="I16" s="33">
        <f>29700</f>
        <v>29700</v>
      </c>
      <c r="J16" s="33">
        <v>393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40">
        <f t="shared" si="0"/>
        <v>94996.76000000001</v>
      </c>
      <c r="AE16" s="33">
        <v>289472</v>
      </c>
      <c r="AF16" s="33">
        <v>146149</v>
      </c>
      <c r="AG16" s="33">
        <v>67200</v>
      </c>
      <c r="AH16" s="33"/>
      <c r="AI16" s="33"/>
      <c r="AJ16" s="33"/>
      <c r="AK16" s="33"/>
      <c r="AL16" s="33"/>
      <c r="AM16" s="33"/>
      <c r="AN16" s="240">
        <f t="shared" si="1"/>
        <v>502821</v>
      </c>
    </row>
    <row r="17" spans="1:40" ht="12.75">
      <c r="A17" s="110">
        <v>11306504000</v>
      </c>
      <c r="B17" s="236" t="s">
        <v>541</v>
      </c>
      <c r="C17" s="33"/>
      <c r="D17" s="33"/>
      <c r="E17" s="33">
        <f>15469.09</f>
        <v>15469.09</v>
      </c>
      <c r="F17" s="33">
        <f>5000+7000+10000+49000</f>
        <v>71000</v>
      </c>
      <c r="G17" s="33"/>
      <c r="H17" s="33"/>
      <c r="I17" s="33">
        <f>7500</f>
        <v>7500</v>
      </c>
      <c r="J17" s="33">
        <v>34798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240">
        <f t="shared" si="0"/>
        <v>128767.09</v>
      </c>
      <c r="AE17" s="33">
        <v>221361</v>
      </c>
      <c r="AF17" s="33">
        <v>235201</v>
      </c>
      <c r="AG17" s="33"/>
      <c r="AH17" s="33"/>
      <c r="AI17" s="33"/>
      <c r="AJ17" s="33"/>
      <c r="AK17" s="33"/>
      <c r="AL17" s="33"/>
      <c r="AM17" s="33"/>
      <c r="AN17" s="240">
        <f t="shared" si="1"/>
        <v>456562</v>
      </c>
    </row>
    <row r="18" spans="1:40" ht="12.75">
      <c r="A18" s="110">
        <v>11306505000</v>
      </c>
      <c r="B18" s="236" t="s">
        <v>542</v>
      </c>
      <c r="C18" s="33"/>
      <c r="D18" s="33"/>
      <c r="E18" s="33">
        <f>8000</f>
        <v>8000</v>
      </c>
      <c r="F18" s="33">
        <f>8640+69950</f>
        <v>78590</v>
      </c>
      <c r="G18" s="33"/>
      <c r="H18" s="33"/>
      <c r="I18" s="33"/>
      <c r="J18" s="33">
        <f>18028+11212</f>
        <v>29240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40">
        <f t="shared" si="0"/>
        <v>115830</v>
      </c>
      <c r="AE18" s="33">
        <v>340556</v>
      </c>
      <c r="AF18" s="33">
        <v>195018</v>
      </c>
      <c r="AG18" s="33"/>
      <c r="AH18" s="33"/>
      <c r="AI18" s="33"/>
      <c r="AJ18" s="33"/>
      <c r="AK18" s="33"/>
      <c r="AL18" s="33"/>
      <c r="AM18" s="33"/>
      <c r="AN18" s="240">
        <f t="shared" si="1"/>
        <v>535574</v>
      </c>
    </row>
    <row r="19" spans="1:40" ht="12.75">
      <c r="A19" s="110">
        <v>11306506000</v>
      </c>
      <c r="B19" s="236" t="s">
        <v>543</v>
      </c>
      <c r="C19" s="33"/>
      <c r="D19" s="33"/>
      <c r="E19" s="33">
        <f>30000+75790</f>
        <v>105790</v>
      </c>
      <c r="F19" s="33">
        <f>49900+48910+5000</f>
        <v>103810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>
        <v>14000</v>
      </c>
      <c r="Y19" s="33"/>
      <c r="Z19" s="33"/>
      <c r="AA19" s="33"/>
      <c r="AB19" s="33"/>
      <c r="AC19" s="33">
        <v>20000</v>
      </c>
      <c r="AD19" s="240">
        <f t="shared" si="0"/>
        <v>243600</v>
      </c>
      <c r="AE19" s="33">
        <v>442722</v>
      </c>
      <c r="AF19" s="33">
        <v>267826</v>
      </c>
      <c r="AG19" s="33">
        <f>68200+559875</f>
        <v>628075</v>
      </c>
      <c r="AH19" s="33"/>
      <c r="AI19" s="33"/>
      <c r="AJ19" s="33"/>
      <c r="AK19" s="33"/>
      <c r="AL19" s="33"/>
      <c r="AM19" s="33"/>
      <c r="AN19" s="240">
        <f t="shared" si="1"/>
        <v>1338623</v>
      </c>
    </row>
    <row r="20" spans="1:40" ht="12.75">
      <c r="A20" s="110">
        <v>11306507000</v>
      </c>
      <c r="B20" s="236" t="s">
        <v>544</v>
      </c>
      <c r="C20" s="33"/>
      <c r="D20" s="33"/>
      <c r="E20" s="33">
        <v>8000</v>
      </c>
      <c r="F20" s="33">
        <f>10000+31000+5800</f>
        <v>46800</v>
      </c>
      <c r="G20" s="33"/>
      <c r="H20" s="33"/>
      <c r="I20" s="33"/>
      <c r="J20" s="33">
        <f>27941</f>
        <v>27941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40">
        <f t="shared" si="0"/>
        <v>82741</v>
      </c>
      <c r="AE20" s="33">
        <v>306500</v>
      </c>
      <c r="AF20" s="33">
        <v>114101</v>
      </c>
      <c r="AG20" s="33"/>
      <c r="AH20" s="33"/>
      <c r="AI20" s="33"/>
      <c r="AJ20" s="33"/>
      <c r="AK20" s="33"/>
      <c r="AL20" s="33"/>
      <c r="AM20" s="33"/>
      <c r="AN20" s="240">
        <f t="shared" si="1"/>
        <v>420601</v>
      </c>
    </row>
    <row r="21" spans="1:40" ht="12.75">
      <c r="A21" s="110">
        <v>11306508000</v>
      </c>
      <c r="B21" s="236" t="s">
        <v>581</v>
      </c>
      <c r="C21" s="33"/>
      <c r="D21" s="33"/>
      <c r="E21" s="33">
        <f>22000</f>
        <v>22000</v>
      </c>
      <c r="F21" s="33">
        <f>198820</f>
        <v>198820</v>
      </c>
      <c r="G21" s="33"/>
      <c r="H21" s="33"/>
      <c r="I21" s="33">
        <f>20000</f>
        <v>20000</v>
      </c>
      <c r="J21" s="33">
        <f>1541</f>
        <v>1541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>
        <v>44000</v>
      </c>
      <c r="Y21" s="33"/>
      <c r="Z21" s="33"/>
      <c r="AA21" s="33"/>
      <c r="AB21" s="33"/>
      <c r="AC21" s="33"/>
      <c r="AD21" s="240">
        <f t="shared" si="0"/>
        <v>286361</v>
      </c>
      <c r="AE21" s="33">
        <v>527861</v>
      </c>
      <c r="AF21" s="33">
        <v>226741</v>
      </c>
      <c r="AG21" s="33"/>
      <c r="AH21" s="33"/>
      <c r="AI21" s="33"/>
      <c r="AJ21" s="33"/>
      <c r="AK21" s="33"/>
      <c r="AL21" s="33"/>
      <c r="AM21" s="33"/>
      <c r="AN21" s="240">
        <f t="shared" si="1"/>
        <v>754602</v>
      </c>
    </row>
    <row r="22" spans="1:40" ht="12.75">
      <c r="A22" s="110">
        <v>11306509000</v>
      </c>
      <c r="B22" s="236" t="s">
        <v>545</v>
      </c>
      <c r="C22" s="33"/>
      <c r="D22" s="33"/>
      <c r="E22" s="33"/>
      <c r="F22" s="33">
        <f>16780</f>
        <v>16780</v>
      </c>
      <c r="G22" s="33"/>
      <c r="H22" s="33"/>
      <c r="I22" s="33">
        <f>7500</f>
        <v>7500</v>
      </c>
      <c r="J22" s="33">
        <f>4833</f>
        <v>4833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40">
        <f t="shared" si="0"/>
        <v>29113</v>
      </c>
      <c r="AE22" s="33"/>
      <c r="AF22" s="33">
        <v>43033</v>
      </c>
      <c r="AG22" s="33"/>
      <c r="AH22" s="33"/>
      <c r="AI22" s="33"/>
      <c r="AJ22" s="33"/>
      <c r="AK22" s="33"/>
      <c r="AL22" s="33"/>
      <c r="AM22" s="33"/>
      <c r="AN22" s="240">
        <f t="shared" si="1"/>
        <v>43033</v>
      </c>
    </row>
    <row r="23" spans="1:40" ht="12.75">
      <c r="A23" s="110">
        <v>11306510000</v>
      </c>
      <c r="B23" s="236" t="s">
        <v>546</v>
      </c>
      <c r="C23" s="33"/>
      <c r="D23" s="33"/>
      <c r="E23" s="33">
        <f>82533+345515+120000+32000</f>
        <v>580048</v>
      </c>
      <c r="F23" s="33">
        <f>379525+1198440-250000+5400+250000+149700+17000+250000</f>
        <v>2000065</v>
      </c>
      <c r="G23" s="33"/>
      <c r="H23" s="33">
        <f>43038+250000+215000</f>
        <v>508038</v>
      </c>
      <c r="I23" s="33">
        <f>74300</f>
        <v>74300</v>
      </c>
      <c r="J23" s="33">
        <f>26974</f>
        <v>26974</v>
      </c>
      <c r="K23" s="33">
        <f>200000</f>
        <v>200000</v>
      </c>
      <c r="L23" s="33">
        <f>12897</f>
        <v>12897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>
        <f>163626+32000+8500+7800</f>
        <v>211926</v>
      </c>
      <c r="Y23" s="33">
        <f>38000</f>
        <v>38000</v>
      </c>
      <c r="Z23" s="33">
        <f>656962+115000+63000</f>
        <v>834962</v>
      </c>
      <c r="AA23" s="33"/>
      <c r="AB23" s="33"/>
      <c r="AC23" s="33">
        <v>430000</v>
      </c>
      <c r="AD23" s="240">
        <f t="shared" si="0"/>
        <v>4917210</v>
      </c>
      <c r="AE23" s="33">
        <v>527861</v>
      </c>
      <c r="AF23" s="33">
        <v>220700</v>
      </c>
      <c r="AG23" s="33"/>
      <c r="AH23" s="33"/>
      <c r="AI23" s="33"/>
      <c r="AJ23" s="33"/>
      <c r="AK23" s="33"/>
      <c r="AL23" s="33"/>
      <c r="AM23" s="33"/>
      <c r="AN23" s="240">
        <f t="shared" si="1"/>
        <v>748561</v>
      </c>
    </row>
    <row r="24" spans="1:40" ht="12.75">
      <c r="A24" s="110">
        <v>11306511000</v>
      </c>
      <c r="B24" s="236" t="s">
        <v>547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>
        <v>100000</v>
      </c>
      <c r="Y24" s="33"/>
      <c r="Z24" s="33"/>
      <c r="AA24" s="33"/>
      <c r="AB24" s="33"/>
      <c r="AC24" s="33"/>
      <c r="AD24" s="240">
        <f t="shared" si="0"/>
        <v>100000</v>
      </c>
      <c r="AE24" s="33"/>
      <c r="AF24" s="33">
        <v>230412</v>
      </c>
      <c r="AG24" s="33"/>
      <c r="AH24" s="33"/>
      <c r="AI24" s="33"/>
      <c r="AJ24" s="33"/>
      <c r="AK24" s="33"/>
      <c r="AL24" s="33"/>
      <c r="AM24" s="33"/>
      <c r="AN24" s="240">
        <f t="shared" si="1"/>
        <v>230412</v>
      </c>
    </row>
    <row r="25" spans="1:40" ht="12.75">
      <c r="A25" s="110">
        <v>11306512000</v>
      </c>
      <c r="B25" s="236" t="s">
        <v>548</v>
      </c>
      <c r="C25" s="33"/>
      <c r="D25" s="33"/>
      <c r="E25" s="33">
        <f>149500+-100000</f>
        <v>49500</v>
      </c>
      <c r="F25" s="33">
        <f>9400</f>
        <v>9400</v>
      </c>
      <c r="G25" s="33"/>
      <c r="H25" s="33"/>
      <c r="I25" s="33"/>
      <c r="J25" s="33">
        <f>10149</f>
        <v>10149</v>
      </c>
      <c r="K25" s="33"/>
      <c r="L25" s="33"/>
      <c r="M25" s="33"/>
      <c r="N25" s="33">
        <f>1500</f>
        <v>1500</v>
      </c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240">
        <f t="shared" si="0"/>
        <v>70549</v>
      </c>
      <c r="AE25" s="33">
        <v>136222</v>
      </c>
      <c r="AF25" s="33">
        <v>97157</v>
      </c>
      <c r="AG25" s="33"/>
      <c r="AH25" s="33"/>
      <c r="AI25" s="33"/>
      <c r="AJ25" s="33"/>
      <c r="AK25" s="33"/>
      <c r="AL25" s="33"/>
      <c r="AM25" s="33"/>
      <c r="AN25" s="240">
        <f t="shared" si="1"/>
        <v>233379</v>
      </c>
    </row>
    <row r="26" spans="1:40" ht="12.75">
      <c r="A26" s="110">
        <v>11306513000</v>
      </c>
      <c r="B26" s="236" t="s">
        <v>549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40">
        <f t="shared" si="0"/>
        <v>0</v>
      </c>
      <c r="AE26" s="33"/>
      <c r="AF26" s="33">
        <v>70111</v>
      </c>
      <c r="AG26" s="33"/>
      <c r="AH26" s="33"/>
      <c r="AI26" s="33"/>
      <c r="AJ26" s="33"/>
      <c r="AK26" s="33"/>
      <c r="AL26" s="33"/>
      <c r="AM26" s="33"/>
      <c r="AN26" s="240">
        <f t="shared" si="1"/>
        <v>70111</v>
      </c>
    </row>
    <row r="27" spans="1:40" ht="12.75">
      <c r="A27" s="110">
        <v>11306514000</v>
      </c>
      <c r="B27" s="236" t="s">
        <v>550</v>
      </c>
      <c r="C27" s="33"/>
      <c r="D27" s="33"/>
      <c r="E27" s="33">
        <f>5000</f>
        <v>5000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240">
        <f t="shared" si="0"/>
        <v>5000</v>
      </c>
      <c r="AE27" s="33">
        <f>289472+42000</f>
        <v>331472</v>
      </c>
      <c r="AF27" s="33">
        <v>167259</v>
      </c>
      <c r="AG27" s="33"/>
      <c r="AH27" s="33"/>
      <c r="AI27" s="33"/>
      <c r="AJ27" s="33"/>
      <c r="AK27" s="33"/>
      <c r="AL27" s="33"/>
      <c r="AM27" s="33"/>
      <c r="AN27" s="240">
        <f t="shared" si="1"/>
        <v>498731</v>
      </c>
    </row>
    <row r="28" spans="1:40" ht="12.75">
      <c r="A28" s="110">
        <v>11306515000</v>
      </c>
      <c r="B28" s="236" t="s">
        <v>551</v>
      </c>
      <c r="C28" s="33"/>
      <c r="D28" s="33"/>
      <c r="E28" s="33"/>
      <c r="F28" s="33">
        <f>8402</f>
        <v>8402</v>
      </c>
      <c r="G28" s="33"/>
      <c r="H28" s="33"/>
      <c r="I28" s="33">
        <f>8000</f>
        <v>8000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40">
        <f t="shared" si="0"/>
        <v>16402</v>
      </c>
      <c r="AE28" s="33"/>
      <c r="AF28" s="33">
        <v>102031</v>
      </c>
      <c r="AG28" s="33"/>
      <c r="AH28" s="33"/>
      <c r="AI28" s="33"/>
      <c r="AJ28" s="33"/>
      <c r="AK28" s="33"/>
      <c r="AL28" s="33"/>
      <c r="AM28" s="33"/>
      <c r="AN28" s="240">
        <f t="shared" si="1"/>
        <v>102031</v>
      </c>
    </row>
    <row r="29" spans="1:40" ht="12.75">
      <c r="A29" s="110">
        <v>11306516000</v>
      </c>
      <c r="B29" s="236" t="s">
        <v>552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>
        <v>10000</v>
      </c>
      <c r="AD29" s="240">
        <f t="shared" si="0"/>
        <v>10000</v>
      </c>
      <c r="AE29" s="33">
        <v>102167</v>
      </c>
      <c r="AF29" s="33">
        <v>53323</v>
      </c>
      <c r="AG29" s="33"/>
      <c r="AH29" s="33"/>
      <c r="AI29" s="33"/>
      <c r="AJ29" s="33"/>
      <c r="AK29" s="33"/>
      <c r="AL29" s="33"/>
      <c r="AM29" s="33"/>
      <c r="AN29" s="240">
        <f t="shared" si="1"/>
        <v>155490</v>
      </c>
    </row>
    <row r="30" spans="1:40" ht="12.75">
      <c r="A30" s="110">
        <v>11306517000</v>
      </c>
      <c r="B30" s="236" t="s">
        <v>553</v>
      </c>
      <c r="C30" s="33"/>
      <c r="D30" s="33"/>
      <c r="E30" s="33">
        <f>97431</f>
        <v>97431</v>
      </c>
      <c r="F30" s="33">
        <f>78100+5400+-43000</f>
        <v>40500</v>
      </c>
      <c r="G30" s="33">
        <f>5327</f>
        <v>5327</v>
      </c>
      <c r="H30" s="33">
        <f>40000+43000</f>
        <v>83000</v>
      </c>
      <c r="I30" s="33">
        <f>29700</f>
        <v>29700</v>
      </c>
      <c r="J30" s="33">
        <f>20000</f>
        <v>20000</v>
      </c>
      <c r="K30" s="33">
        <f>10000</f>
        <v>10000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40">
        <f t="shared" si="0"/>
        <v>285958</v>
      </c>
      <c r="AE30" s="33">
        <v>289472</v>
      </c>
      <c r="AF30" s="33">
        <v>241511</v>
      </c>
      <c r="AG30" s="33"/>
      <c r="AH30" s="33"/>
      <c r="AI30" s="33"/>
      <c r="AJ30" s="33"/>
      <c r="AK30" s="33"/>
      <c r="AL30" s="33"/>
      <c r="AM30" s="33"/>
      <c r="AN30" s="240">
        <f t="shared" si="1"/>
        <v>530983</v>
      </c>
    </row>
    <row r="31" spans="1:40" ht="12.75">
      <c r="A31" s="110">
        <v>11306401000</v>
      </c>
      <c r="B31" s="236" t="s">
        <v>554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240">
        <f t="shared" si="0"/>
        <v>0</v>
      </c>
      <c r="AE31" s="33">
        <v>476778</v>
      </c>
      <c r="AF31" s="33">
        <v>102226</v>
      </c>
      <c r="AG31" s="33"/>
      <c r="AH31" s="33"/>
      <c r="AI31" s="33"/>
      <c r="AJ31" s="33"/>
      <c r="AK31" s="33"/>
      <c r="AL31" s="33"/>
      <c r="AM31" s="33"/>
      <c r="AN31" s="240">
        <f t="shared" si="1"/>
        <v>579004</v>
      </c>
    </row>
    <row r="32" spans="1:40" ht="12.75">
      <c r="A32" s="110">
        <v>11306301000</v>
      </c>
      <c r="B32" s="237" t="s">
        <v>555</v>
      </c>
      <c r="C32" s="33"/>
      <c r="D32" s="33"/>
      <c r="E32" s="33">
        <f>15000+50000</f>
        <v>65000</v>
      </c>
      <c r="F32" s="33"/>
      <c r="G32" s="33"/>
      <c r="H32" s="33">
        <f>300000-240000+53000</f>
        <v>113000</v>
      </c>
      <c r="I32" s="33"/>
      <c r="J32" s="33">
        <v>30000</v>
      </c>
      <c r="K32" s="33"/>
      <c r="L32" s="33"/>
      <c r="M32" s="33">
        <f>5000</f>
        <v>5000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>
        <v>40000</v>
      </c>
      <c r="Z32" s="33">
        <v>187000</v>
      </c>
      <c r="AA32" s="33"/>
      <c r="AB32" s="33"/>
      <c r="AC32" s="33"/>
      <c r="AD32" s="240">
        <f t="shared" si="0"/>
        <v>440000</v>
      </c>
      <c r="AE32" s="33">
        <v>12362172</v>
      </c>
      <c r="AF32" s="33">
        <v>132012</v>
      </c>
      <c r="AG32" s="33">
        <f>1521725</f>
        <v>1521725</v>
      </c>
      <c r="AH32" s="33"/>
      <c r="AI32" s="33"/>
      <c r="AJ32" s="33"/>
      <c r="AK32" s="33"/>
      <c r="AL32" s="33"/>
      <c r="AM32" s="33">
        <v>444000</v>
      </c>
      <c r="AN32" s="240">
        <f t="shared" si="1"/>
        <v>14459909</v>
      </c>
    </row>
    <row r="33" spans="1:40" ht="13.5" customHeight="1">
      <c r="A33" s="619" t="s">
        <v>556</v>
      </c>
      <c r="B33" s="619"/>
      <c r="C33" s="241">
        <f>SUM(C14:C32)</f>
        <v>0</v>
      </c>
      <c r="D33" s="241">
        <f>SUM(D14:D32)</f>
        <v>0</v>
      </c>
      <c r="E33" s="241">
        <f>SUM(E14:E32)</f>
        <v>1029141.85</v>
      </c>
      <c r="F33" s="241">
        <f aca="true" t="shared" si="2" ref="F33:AM33">SUM(F14:F32)</f>
        <v>2673757</v>
      </c>
      <c r="G33" s="241">
        <f t="shared" si="2"/>
        <v>5327</v>
      </c>
      <c r="H33" s="241">
        <f t="shared" si="2"/>
        <v>704038</v>
      </c>
      <c r="I33" s="241">
        <f t="shared" si="2"/>
        <v>181686</v>
      </c>
      <c r="J33" s="241">
        <f t="shared" si="2"/>
        <v>251326</v>
      </c>
      <c r="K33" s="241">
        <f t="shared" si="2"/>
        <v>210000</v>
      </c>
      <c r="L33" s="241">
        <f t="shared" si="2"/>
        <v>12897</v>
      </c>
      <c r="M33" s="241">
        <f t="shared" si="2"/>
        <v>5000</v>
      </c>
      <c r="N33" s="241">
        <f t="shared" si="2"/>
        <v>1500</v>
      </c>
      <c r="O33" s="241">
        <f t="shared" si="2"/>
        <v>0</v>
      </c>
      <c r="P33" s="241">
        <f t="shared" si="2"/>
        <v>0</v>
      </c>
      <c r="Q33" s="241">
        <f t="shared" si="2"/>
        <v>0</v>
      </c>
      <c r="R33" s="241"/>
      <c r="S33" s="241">
        <f>SUM(S14:S32)</f>
        <v>0</v>
      </c>
      <c r="T33" s="241">
        <f>SUM(T14:T32)</f>
        <v>0</v>
      </c>
      <c r="U33" s="241">
        <f>SUM(U14:U32)</f>
        <v>0</v>
      </c>
      <c r="V33" s="241">
        <f>SUM(V14:V32)</f>
        <v>0</v>
      </c>
      <c r="W33" s="241">
        <f>SUM(W14:W32)</f>
        <v>0</v>
      </c>
      <c r="X33" s="241">
        <f t="shared" si="2"/>
        <v>369926</v>
      </c>
      <c r="Y33" s="241">
        <f t="shared" si="2"/>
        <v>78000</v>
      </c>
      <c r="Z33" s="241">
        <f t="shared" si="2"/>
        <v>1021962</v>
      </c>
      <c r="AA33" s="241">
        <f t="shared" si="2"/>
        <v>0</v>
      </c>
      <c r="AB33" s="241">
        <f t="shared" si="2"/>
        <v>0</v>
      </c>
      <c r="AC33" s="241">
        <f t="shared" si="2"/>
        <v>470000</v>
      </c>
      <c r="AD33" s="241">
        <f t="shared" si="2"/>
        <v>7014560.85</v>
      </c>
      <c r="AE33" s="241">
        <f>SUM(AE14:AE32)</f>
        <v>16865450</v>
      </c>
      <c r="AF33" s="241">
        <f>SUM(AF14:AF32)</f>
        <v>3067000</v>
      </c>
      <c r="AG33" s="241">
        <f t="shared" si="2"/>
        <v>2217000</v>
      </c>
      <c r="AH33" s="241">
        <f t="shared" si="2"/>
        <v>0</v>
      </c>
      <c r="AI33" s="241">
        <f t="shared" si="2"/>
        <v>0</v>
      </c>
      <c r="AJ33" s="241">
        <f t="shared" si="2"/>
        <v>0</v>
      </c>
      <c r="AK33" s="241">
        <f t="shared" si="2"/>
        <v>0</v>
      </c>
      <c r="AL33" s="241">
        <f t="shared" si="2"/>
        <v>0</v>
      </c>
      <c r="AM33" s="241">
        <f t="shared" si="2"/>
        <v>444000</v>
      </c>
      <c r="AN33" s="241">
        <f>SUM(AN14:AN32)+11600500</f>
        <v>34193950</v>
      </c>
    </row>
    <row r="34" spans="1:40" ht="12.75">
      <c r="A34" s="33"/>
      <c r="B34" s="30" t="s">
        <v>557</v>
      </c>
      <c r="C34" s="33">
        <v>8612900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>
        <f>135400+2085700</f>
        <v>2221100</v>
      </c>
      <c r="P34" s="33">
        <f>246000+-33</f>
        <v>245967</v>
      </c>
      <c r="Q34" s="33">
        <f>897218+64980+35486-64980</f>
        <v>932704</v>
      </c>
      <c r="R34" s="33">
        <f>64980</f>
        <v>64980</v>
      </c>
      <c r="S34" s="33">
        <v>500000</v>
      </c>
      <c r="T34" s="33">
        <f>1054600+296500</f>
        <v>1351100</v>
      </c>
      <c r="U34" s="33">
        <f>938740+17235</f>
        <v>955975</v>
      </c>
      <c r="V34" s="33">
        <f>199900-53.52</f>
        <v>199846.48</v>
      </c>
      <c r="W34" s="33">
        <f>1163730+-239657+439895</f>
        <v>1363968</v>
      </c>
      <c r="X34" s="33"/>
      <c r="Y34" s="33"/>
      <c r="Z34" s="33"/>
      <c r="AA34" s="33">
        <f>1707170+341434</f>
        <v>2048604</v>
      </c>
      <c r="AB34" s="33">
        <v>444000</v>
      </c>
      <c r="AC34" s="33"/>
      <c r="AD34" s="240">
        <f t="shared" si="0"/>
        <v>18941144.48</v>
      </c>
      <c r="AE34" s="33"/>
      <c r="AF34" s="33"/>
      <c r="AG34" s="33"/>
      <c r="AH34" s="33"/>
      <c r="AI34" s="33"/>
      <c r="AJ34" s="33"/>
      <c r="AK34" s="33"/>
      <c r="AL34" s="33">
        <f>430000+237000+40000+-237000</f>
        <v>470000</v>
      </c>
      <c r="AM34" s="33"/>
      <c r="AN34" s="240">
        <f>SUM(AE34:AM35)</f>
        <v>520000</v>
      </c>
    </row>
    <row r="35" spans="1:40" ht="12.75">
      <c r="A35" s="33"/>
      <c r="B35" s="30" t="s">
        <v>236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240">
        <f t="shared" si="0"/>
        <v>0</v>
      </c>
      <c r="AE35" s="33"/>
      <c r="AF35" s="33"/>
      <c r="AG35" s="33"/>
      <c r="AH35" s="33">
        <v>50000</v>
      </c>
      <c r="AI35" s="33"/>
      <c r="AJ35" s="33"/>
      <c r="AK35" s="33"/>
      <c r="AL35" s="33"/>
      <c r="AM35" s="33"/>
      <c r="AN35" s="240">
        <f>SUM(AE35:AM35)</f>
        <v>50000</v>
      </c>
    </row>
    <row r="36" spans="1:40" ht="16.5" thickBot="1">
      <c r="A36" s="239" t="s">
        <v>647</v>
      </c>
      <c r="B36" s="112" t="s">
        <v>649</v>
      </c>
      <c r="C36" s="240">
        <f>C35+C34+C33</f>
        <v>8612900</v>
      </c>
      <c r="D36" s="240">
        <f>D35+D34+D33</f>
        <v>0</v>
      </c>
      <c r="E36" s="240">
        <f>E35+E34+E33</f>
        <v>1029141.85</v>
      </c>
      <c r="F36" s="240">
        <f aca="true" t="shared" si="3" ref="F36:AN36">F35+F34+F33</f>
        <v>2673757</v>
      </c>
      <c r="G36" s="240">
        <f t="shared" si="3"/>
        <v>5327</v>
      </c>
      <c r="H36" s="240">
        <f t="shared" si="3"/>
        <v>704038</v>
      </c>
      <c r="I36" s="240">
        <f t="shared" si="3"/>
        <v>181686</v>
      </c>
      <c r="J36" s="240">
        <f t="shared" si="3"/>
        <v>251326</v>
      </c>
      <c r="K36" s="240">
        <f t="shared" si="3"/>
        <v>210000</v>
      </c>
      <c r="L36" s="240">
        <f t="shared" si="3"/>
        <v>12897</v>
      </c>
      <c r="M36" s="240">
        <f t="shared" si="3"/>
        <v>5000</v>
      </c>
      <c r="N36" s="240">
        <f t="shared" si="3"/>
        <v>1500</v>
      </c>
      <c r="O36" s="240">
        <f t="shared" si="3"/>
        <v>2221100</v>
      </c>
      <c r="P36" s="240">
        <f t="shared" si="3"/>
        <v>245967</v>
      </c>
      <c r="Q36" s="240">
        <f t="shared" si="3"/>
        <v>932704</v>
      </c>
      <c r="R36" s="240">
        <f t="shared" si="3"/>
        <v>64980</v>
      </c>
      <c r="S36" s="240">
        <f>S35+S34+S33</f>
        <v>500000</v>
      </c>
      <c r="T36" s="240">
        <f>T35+T34+T33</f>
        <v>1351100</v>
      </c>
      <c r="U36" s="240">
        <f>U35+U34+U33</f>
        <v>955975</v>
      </c>
      <c r="V36" s="240">
        <f>V35+V34+V33</f>
        <v>199846.48</v>
      </c>
      <c r="W36" s="240">
        <f>W35+W34+W33</f>
        <v>1363968</v>
      </c>
      <c r="X36" s="240">
        <f t="shared" si="3"/>
        <v>369926</v>
      </c>
      <c r="Y36" s="240">
        <f t="shared" si="3"/>
        <v>78000</v>
      </c>
      <c r="Z36" s="240">
        <f t="shared" si="3"/>
        <v>1021962</v>
      </c>
      <c r="AA36" s="240">
        <f t="shared" si="3"/>
        <v>2048604</v>
      </c>
      <c r="AB36" s="240">
        <f t="shared" si="3"/>
        <v>444000</v>
      </c>
      <c r="AC36" s="240">
        <f t="shared" si="3"/>
        <v>470000</v>
      </c>
      <c r="AD36" s="240">
        <f t="shared" si="3"/>
        <v>25955705.33</v>
      </c>
      <c r="AE36" s="240">
        <f>AE35+AE34+AE33</f>
        <v>16865450</v>
      </c>
      <c r="AF36" s="293">
        <f>AF35+AF34+AF33</f>
        <v>3067000</v>
      </c>
      <c r="AG36" s="293">
        <f t="shared" si="3"/>
        <v>2217000</v>
      </c>
      <c r="AH36" s="240">
        <f t="shared" si="3"/>
        <v>50000</v>
      </c>
      <c r="AI36" s="240">
        <f t="shared" si="3"/>
        <v>0</v>
      </c>
      <c r="AJ36" s="240">
        <f t="shared" si="3"/>
        <v>0</v>
      </c>
      <c r="AK36" s="240">
        <f t="shared" si="3"/>
        <v>0</v>
      </c>
      <c r="AL36" s="240">
        <f t="shared" si="3"/>
        <v>470000</v>
      </c>
      <c r="AM36" s="240">
        <f t="shared" si="3"/>
        <v>444000</v>
      </c>
      <c r="AN36" s="240">
        <f t="shared" si="3"/>
        <v>34763950</v>
      </c>
    </row>
    <row r="37" spans="2:29" ht="12.75" hidden="1" outlineLevel="1">
      <c r="B37" t="s">
        <v>32</v>
      </c>
      <c r="E37" s="285" t="e">
        <f>E36-#REF!</f>
        <v>#REF!</v>
      </c>
      <c r="F37" s="285" t="e">
        <f>F36-#REF!</f>
        <v>#REF!</v>
      </c>
      <c r="G37" s="285" t="e">
        <f>G36-#REF!</f>
        <v>#REF!</v>
      </c>
      <c r="H37" s="285" t="e">
        <f>H36-#REF!</f>
        <v>#REF!</v>
      </c>
      <c r="I37" s="285" t="e">
        <f>I36-#REF!</f>
        <v>#REF!</v>
      </c>
      <c r="J37" s="285" t="e">
        <f>J36-#REF!</f>
        <v>#REF!</v>
      </c>
      <c r="K37" s="285" t="e">
        <f>K36-#REF!</f>
        <v>#REF!</v>
      </c>
      <c r="L37" s="285" t="e">
        <f>L36-#REF!</f>
        <v>#REF!</v>
      </c>
      <c r="M37" s="285" t="e">
        <f>M36-#REF!</f>
        <v>#REF!</v>
      </c>
      <c r="N37" s="285" t="e">
        <f>#REF!-N36</f>
        <v>#REF!</v>
      </c>
      <c r="O37" s="285"/>
      <c r="P37" s="285"/>
      <c r="Q37" s="285"/>
      <c r="R37" s="285"/>
      <c r="S37" s="285"/>
      <c r="T37" s="285"/>
      <c r="U37" s="285"/>
      <c r="V37" s="285"/>
      <c r="X37" s="285" t="e">
        <f>X36-#REF!</f>
        <v>#REF!</v>
      </c>
      <c r="Y37" s="285" t="e">
        <f>Y36-#REF!</f>
        <v>#REF!</v>
      </c>
      <c r="Z37" s="285" t="e">
        <f>Z36-#REF!</f>
        <v>#REF!</v>
      </c>
      <c r="AA37" s="285"/>
      <c r="AB37" s="285"/>
      <c r="AC37" s="285" t="e">
        <f>AC36-#REF!</f>
        <v>#REF!</v>
      </c>
    </row>
    <row r="38" ht="12.75" collapsed="1"/>
    <row r="39" spans="1:40" ht="39.75" customHeight="1">
      <c r="A39" s="609"/>
      <c r="B39" s="609"/>
      <c r="C39" s="609"/>
      <c r="D39" s="609"/>
      <c r="E39" s="609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609"/>
    </row>
  </sheetData>
  <sheetProtection/>
  <mergeCells count="41">
    <mergeCell ref="T9:T10"/>
    <mergeCell ref="A33:B33"/>
    <mergeCell ref="E6:AC6"/>
    <mergeCell ref="AG6:AM6"/>
    <mergeCell ref="X7:AC7"/>
    <mergeCell ref="AG7:AK7"/>
    <mergeCell ref="W9:W10"/>
    <mergeCell ref="AG9:AG10"/>
    <mergeCell ref="AH9:AH10"/>
    <mergeCell ref="AE9:AF9"/>
    <mergeCell ref="X9:AC9"/>
    <mergeCell ref="Q9:Q10"/>
    <mergeCell ref="C1:E1"/>
    <mergeCell ref="P9:P10"/>
    <mergeCell ref="R9:R10"/>
    <mergeCell ref="AE5:AN5"/>
    <mergeCell ref="C6:D7"/>
    <mergeCell ref="D9:D10"/>
    <mergeCell ref="U9:U10"/>
    <mergeCell ref="V9:V10"/>
    <mergeCell ref="S9:S10"/>
    <mergeCell ref="AD6:AD12"/>
    <mergeCell ref="E7:W7"/>
    <mergeCell ref="AE6:AF7"/>
    <mergeCell ref="E9:N9"/>
    <mergeCell ref="A39:AN39"/>
    <mergeCell ref="AL7:AM7"/>
    <mergeCell ref="AN6:AN12"/>
    <mergeCell ref="AE11:AM11"/>
    <mergeCell ref="E12:N12"/>
    <mergeCell ref="O9:O10"/>
    <mergeCell ref="C5:AD5"/>
    <mergeCell ref="C9:C10"/>
    <mergeCell ref="AE1:AN1"/>
    <mergeCell ref="C8:AC8"/>
    <mergeCell ref="AE8:AM8"/>
    <mergeCell ref="A2:AG2"/>
    <mergeCell ref="K1:N1"/>
    <mergeCell ref="A5:A12"/>
    <mergeCell ref="B5:B12"/>
    <mergeCell ref="C11:Z11"/>
  </mergeCells>
  <printOptions/>
  <pageMargins left="0.23" right="0.16" top="0.15" bottom="0.15" header="0.13" footer="0.1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B71">
      <selection activeCell="H3" sqref="H3"/>
    </sheetView>
  </sheetViews>
  <sheetFormatPr defaultColWidth="9.33203125" defaultRowHeight="12.75" outlineLevelRow="3"/>
  <cols>
    <col min="1" max="1" width="16.16015625" style="0" customWidth="1"/>
    <col min="2" max="2" width="14" style="0" customWidth="1"/>
    <col min="3" max="3" width="16.83203125" style="0" customWidth="1"/>
    <col min="4" max="4" width="51.83203125" style="0" customWidth="1"/>
    <col min="5" max="5" width="41" style="0" customWidth="1"/>
    <col min="6" max="6" width="18.66015625" style="0" customWidth="1"/>
    <col min="7" max="7" width="17.33203125" style="0" customWidth="1"/>
    <col min="8" max="10" width="15.33203125" style="0" customWidth="1"/>
  </cols>
  <sheetData>
    <row r="1" spans="3:4" ht="12.75">
      <c r="C1" s="46"/>
      <c r="D1" s="45"/>
    </row>
    <row r="2" spans="3:10" ht="99.75" customHeight="1">
      <c r="C2" s="82"/>
      <c r="D2" s="81"/>
      <c r="E2" s="43"/>
      <c r="F2" s="43"/>
      <c r="G2" s="43"/>
      <c r="H2" s="563" t="s">
        <v>697</v>
      </c>
      <c r="I2" s="643"/>
      <c r="J2" s="643"/>
    </row>
    <row r="3" spans="3:10" ht="14.25">
      <c r="C3" s="83"/>
      <c r="D3" s="83"/>
      <c r="E3" s="43"/>
      <c r="F3" s="43"/>
      <c r="G3" s="43"/>
      <c r="H3" s="43"/>
      <c r="I3" s="43"/>
      <c r="J3" s="43"/>
    </row>
    <row r="4" spans="1:10" ht="49.5" customHeight="1">
      <c r="A4" s="633" t="s">
        <v>23</v>
      </c>
      <c r="B4" s="633"/>
      <c r="C4" s="633"/>
      <c r="D4" s="633"/>
      <c r="E4" s="633"/>
      <c r="F4" s="633"/>
      <c r="G4" s="633"/>
      <c r="H4" s="633"/>
      <c r="I4" s="633"/>
      <c r="J4" s="633"/>
    </row>
    <row r="5" spans="1:10" ht="18.75">
      <c r="A5" s="336">
        <v>11306200000</v>
      </c>
      <c r="B5" s="335"/>
      <c r="C5" s="335"/>
      <c r="D5" s="335"/>
      <c r="E5" s="335"/>
      <c r="F5" s="335"/>
      <c r="G5" s="335"/>
      <c r="H5" s="335"/>
      <c r="I5" s="335"/>
      <c r="J5" s="335"/>
    </row>
    <row r="6" spans="1:10" ht="16.5">
      <c r="A6" s="117" t="s">
        <v>11</v>
      </c>
      <c r="C6" s="82"/>
      <c r="D6" s="99"/>
      <c r="E6" s="99"/>
      <c r="F6" s="99"/>
      <c r="G6" s="99"/>
      <c r="H6" s="99"/>
      <c r="I6" s="99"/>
      <c r="J6" s="99"/>
    </row>
    <row r="7" spans="1:10" ht="12.75" customHeight="1">
      <c r="A7" s="647" t="s">
        <v>12</v>
      </c>
      <c r="B7" s="647" t="s">
        <v>13</v>
      </c>
      <c r="C7" s="634" t="s">
        <v>648</v>
      </c>
      <c r="D7" s="648" t="s">
        <v>14</v>
      </c>
      <c r="E7" s="644" t="s">
        <v>19</v>
      </c>
      <c r="F7" s="634" t="s">
        <v>20</v>
      </c>
      <c r="G7" s="634" t="s">
        <v>22</v>
      </c>
      <c r="H7" s="634" t="s">
        <v>21</v>
      </c>
      <c r="I7" s="634" t="s">
        <v>24</v>
      </c>
      <c r="J7" s="634" t="s">
        <v>25</v>
      </c>
    </row>
    <row r="8" spans="1:10" ht="12.75">
      <c r="A8" s="647"/>
      <c r="B8" s="647"/>
      <c r="C8" s="635"/>
      <c r="D8" s="649"/>
      <c r="E8" s="645"/>
      <c r="F8" s="635"/>
      <c r="G8" s="635"/>
      <c r="H8" s="635"/>
      <c r="I8" s="635"/>
      <c r="J8" s="635"/>
    </row>
    <row r="9" spans="1:10" ht="12.75">
      <c r="A9" s="647"/>
      <c r="B9" s="647"/>
      <c r="C9" s="635"/>
      <c r="D9" s="649"/>
      <c r="E9" s="645"/>
      <c r="F9" s="635"/>
      <c r="G9" s="635"/>
      <c r="H9" s="635"/>
      <c r="I9" s="635"/>
      <c r="J9" s="635"/>
    </row>
    <row r="10" spans="1:10" ht="64.5" customHeight="1">
      <c r="A10" s="647"/>
      <c r="B10" s="647"/>
      <c r="C10" s="635"/>
      <c r="D10" s="649"/>
      <c r="E10" s="645"/>
      <c r="F10" s="635"/>
      <c r="G10" s="635"/>
      <c r="H10" s="635"/>
      <c r="I10" s="635"/>
      <c r="J10" s="635"/>
    </row>
    <row r="11" spans="1:10" ht="260.25" customHeight="1">
      <c r="A11" s="647"/>
      <c r="B11" s="647"/>
      <c r="C11" s="636"/>
      <c r="D11" s="650"/>
      <c r="E11" s="646"/>
      <c r="F11" s="636"/>
      <c r="G11" s="636"/>
      <c r="H11" s="636"/>
      <c r="I11" s="636"/>
      <c r="J11" s="636"/>
    </row>
    <row r="12" spans="1:10" ht="35.25" customHeight="1">
      <c r="A12" s="206">
        <v>1</v>
      </c>
      <c r="B12" s="206">
        <v>2</v>
      </c>
      <c r="C12" s="249">
        <v>3</v>
      </c>
      <c r="D12" s="207">
        <v>4</v>
      </c>
      <c r="E12" s="250">
        <v>5</v>
      </c>
      <c r="F12" s="250">
        <v>6</v>
      </c>
      <c r="G12" s="250">
        <v>7</v>
      </c>
      <c r="H12" s="250">
        <v>8</v>
      </c>
      <c r="I12" s="250">
        <v>9</v>
      </c>
      <c r="J12" s="311">
        <v>10</v>
      </c>
    </row>
    <row r="13" spans="1:10" ht="49.5" customHeight="1">
      <c r="A13" s="109">
        <v>1000000</v>
      </c>
      <c r="B13" s="108"/>
      <c r="C13" s="257"/>
      <c r="D13" s="258" t="s">
        <v>505</v>
      </c>
      <c r="E13" s="259"/>
      <c r="F13" s="259"/>
      <c r="G13" s="259"/>
      <c r="H13" s="254">
        <f>H15</f>
        <v>0</v>
      </c>
      <c r="I13" s="314">
        <f>I14+I21</f>
        <v>134600</v>
      </c>
      <c r="J13" s="254"/>
    </row>
    <row r="14" spans="1:10" ht="49.5" customHeight="1">
      <c r="A14" s="104" t="s">
        <v>405</v>
      </c>
      <c r="B14" s="242">
        <v>4000</v>
      </c>
      <c r="C14" s="260"/>
      <c r="D14" s="98" t="s">
        <v>59</v>
      </c>
      <c r="E14" s="261"/>
      <c r="F14" s="261"/>
      <c r="G14" s="261"/>
      <c r="H14" s="255"/>
      <c r="I14" s="330">
        <f>I15+I16+I18+I17</f>
        <v>134600</v>
      </c>
      <c r="J14" s="255"/>
    </row>
    <row r="15" spans="1:10" ht="12.75" customHeight="1">
      <c r="A15" s="60" t="s">
        <v>406</v>
      </c>
      <c r="B15" s="170">
        <v>4030</v>
      </c>
      <c r="C15" s="262" t="s">
        <v>623</v>
      </c>
      <c r="D15" s="263" t="s">
        <v>463</v>
      </c>
      <c r="E15" s="248" t="s">
        <v>287</v>
      </c>
      <c r="F15" s="248"/>
      <c r="G15" s="248"/>
      <c r="H15" s="256"/>
      <c r="I15" s="313">
        <f>30000+15600</f>
        <v>45600</v>
      </c>
      <c r="J15" s="256"/>
    </row>
    <row r="16" spans="1:10" ht="46.5" customHeight="1">
      <c r="A16" s="625" t="s">
        <v>467</v>
      </c>
      <c r="B16" s="637">
        <v>4060</v>
      </c>
      <c r="C16" s="639" t="s">
        <v>624</v>
      </c>
      <c r="D16" s="641" t="s">
        <v>466</v>
      </c>
      <c r="E16" s="248" t="s">
        <v>287</v>
      </c>
      <c r="F16" s="248"/>
      <c r="G16" s="248"/>
      <c r="H16" s="256"/>
      <c r="I16" s="313">
        <f>15000+26000</f>
        <v>41000</v>
      </c>
      <c r="J16" s="256"/>
    </row>
    <row r="17" spans="1:10" ht="126.75" customHeight="1">
      <c r="A17" s="626"/>
      <c r="B17" s="638"/>
      <c r="C17" s="640"/>
      <c r="D17" s="642"/>
      <c r="E17" s="248" t="s">
        <v>27</v>
      </c>
      <c r="F17" s="248">
        <v>2021</v>
      </c>
      <c r="G17" s="352">
        <v>5000000</v>
      </c>
      <c r="H17" s="256"/>
      <c r="I17" s="313">
        <v>48000</v>
      </c>
      <c r="J17" s="256"/>
    </row>
    <row r="18" spans="1:10" ht="27" customHeight="1" hidden="1" outlineLevel="2">
      <c r="A18" s="60" t="s">
        <v>137</v>
      </c>
      <c r="B18" s="170">
        <v>4081</v>
      </c>
      <c r="C18" s="262" t="s">
        <v>625</v>
      </c>
      <c r="D18" s="263" t="s">
        <v>135</v>
      </c>
      <c r="E18" s="248"/>
      <c r="F18" s="248"/>
      <c r="G18" s="248"/>
      <c r="H18" s="256"/>
      <c r="I18" s="312"/>
      <c r="J18" s="256"/>
    </row>
    <row r="19" spans="1:10" ht="26.25" customHeight="1" hidden="1" outlineLevel="2">
      <c r="A19" s="60"/>
      <c r="B19" s="170"/>
      <c r="C19" s="262"/>
      <c r="D19" s="263"/>
      <c r="E19" s="248"/>
      <c r="F19" s="248"/>
      <c r="G19" s="248"/>
      <c r="H19" s="256"/>
      <c r="I19" s="312"/>
      <c r="J19" s="256"/>
    </row>
    <row r="20" spans="1:10" ht="12.75" customHeight="1" hidden="1" outlineLevel="2">
      <c r="A20" s="60"/>
      <c r="B20" s="170"/>
      <c r="C20" s="262"/>
      <c r="D20" s="263"/>
      <c r="E20" s="248"/>
      <c r="F20" s="248"/>
      <c r="G20" s="248"/>
      <c r="H20" s="256"/>
      <c r="I20" s="312"/>
      <c r="J20" s="256"/>
    </row>
    <row r="21" spans="1:10" ht="40.5" customHeight="1" hidden="1" outlineLevel="2">
      <c r="A21" s="105" t="s">
        <v>55</v>
      </c>
      <c r="B21" s="264" t="s">
        <v>56</v>
      </c>
      <c r="C21" s="265"/>
      <c r="D21" s="266" t="s">
        <v>57</v>
      </c>
      <c r="E21" s="261"/>
      <c r="F21" s="261"/>
      <c r="G21" s="261"/>
      <c r="H21" s="255"/>
      <c r="I21" s="330">
        <f>I22</f>
        <v>0</v>
      </c>
      <c r="J21" s="255"/>
    </row>
    <row r="22" spans="1:10" ht="72.75" customHeight="1" hidden="1" outlineLevel="2">
      <c r="A22" s="60" t="s">
        <v>469</v>
      </c>
      <c r="B22" s="248">
        <v>1100</v>
      </c>
      <c r="C22" s="262" t="s">
        <v>610</v>
      </c>
      <c r="D22" s="22" t="s">
        <v>468</v>
      </c>
      <c r="E22" s="248"/>
      <c r="F22" s="248"/>
      <c r="G22" s="248"/>
      <c r="H22" s="256"/>
      <c r="I22" s="312"/>
      <c r="J22" s="256"/>
    </row>
    <row r="23" spans="1:10" ht="39" customHeight="1" hidden="1" outlineLevel="2">
      <c r="A23" s="243" t="s">
        <v>484</v>
      </c>
      <c r="B23" s="243"/>
      <c r="C23" s="243"/>
      <c r="D23" s="267" t="s">
        <v>642</v>
      </c>
      <c r="E23" s="259"/>
      <c r="F23" s="259"/>
      <c r="G23" s="259"/>
      <c r="H23" s="254"/>
      <c r="I23" s="314">
        <f>I24</f>
        <v>0</v>
      </c>
      <c r="J23" s="254"/>
    </row>
    <row r="24" spans="1:10" ht="51" customHeight="1" hidden="1" outlineLevel="3">
      <c r="A24" s="104" t="s">
        <v>233</v>
      </c>
      <c r="B24" s="260" t="s">
        <v>144</v>
      </c>
      <c r="C24" s="244"/>
      <c r="D24" s="268" t="s">
        <v>501</v>
      </c>
      <c r="E24" s="261"/>
      <c r="F24" s="261"/>
      <c r="G24" s="261"/>
      <c r="H24" s="255"/>
      <c r="I24" s="330">
        <f>I25</f>
        <v>0</v>
      </c>
      <c r="J24" s="255"/>
    </row>
    <row r="25" spans="1:10" ht="51" customHeight="1" hidden="1" outlineLevel="2" collapsed="1">
      <c r="A25" s="193" t="s">
        <v>235</v>
      </c>
      <c r="B25" s="269">
        <v>9700</v>
      </c>
      <c r="C25" s="39"/>
      <c r="D25" s="107" t="s">
        <v>234</v>
      </c>
      <c r="E25" s="248"/>
      <c r="F25" s="248"/>
      <c r="G25" s="248"/>
      <c r="H25" s="256"/>
      <c r="I25" s="312">
        <f>I26</f>
        <v>0</v>
      </c>
      <c r="J25" s="256"/>
    </row>
    <row r="26" spans="1:10" ht="183" customHeight="1" hidden="1" outlineLevel="2">
      <c r="A26" s="60" t="s">
        <v>678</v>
      </c>
      <c r="B26" s="251">
        <v>9750</v>
      </c>
      <c r="C26" s="17" t="s">
        <v>626</v>
      </c>
      <c r="D26" s="22" t="s">
        <v>679</v>
      </c>
      <c r="E26" s="248" t="s">
        <v>286</v>
      </c>
      <c r="F26" s="248"/>
      <c r="G26" s="248"/>
      <c r="H26" s="256"/>
      <c r="I26" s="312"/>
      <c r="J26" s="256"/>
    </row>
    <row r="27" spans="1:10" ht="12.75" customHeight="1" hidden="1" outlineLevel="2">
      <c r="A27" s="60" t="s">
        <v>497</v>
      </c>
      <c r="B27" s="251">
        <v>9770</v>
      </c>
      <c r="C27" s="17" t="s">
        <v>626</v>
      </c>
      <c r="D27" s="22" t="s">
        <v>496</v>
      </c>
      <c r="E27" s="248"/>
      <c r="F27" s="248"/>
      <c r="G27" s="248"/>
      <c r="H27" s="256"/>
      <c r="I27" s="312"/>
      <c r="J27" s="256"/>
    </row>
    <row r="28" spans="1:10" ht="40.5" customHeight="1" collapsed="1">
      <c r="A28" s="243" t="s">
        <v>302</v>
      </c>
      <c r="B28" s="108"/>
      <c r="C28" s="257"/>
      <c r="D28" s="258" t="s">
        <v>503</v>
      </c>
      <c r="E28" s="259"/>
      <c r="F28" s="259"/>
      <c r="G28" s="259"/>
      <c r="H28" s="254"/>
      <c r="I28" s="314">
        <f>I35+I30+I36+I31+I32+I33</f>
        <v>2434890</v>
      </c>
      <c r="J28" s="254"/>
    </row>
    <row r="29" spans="1:10" ht="12.75" customHeight="1">
      <c r="A29" s="104" t="s">
        <v>304</v>
      </c>
      <c r="B29" s="242">
        <v>1000</v>
      </c>
      <c r="C29" s="260"/>
      <c r="D29" s="98" t="s">
        <v>57</v>
      </c>
      <c r="E29" s="261"/>
      <c r="F29" s="261"/>
      <c r="G29" s="261"/>
      <c r="H29" s="255"/>
      <c r="I29" s="330"/>
      <c r="J29" s="255"/>
    </row>
    <row r="30" spans="1:10" ht="87.75" customHeight="1">
      <c r="A30" s="625" t="s">
        <v>305</v>
      </c>
      <c r="B30" s="627">
        <v>1020</v>
      </c>
      <c r="C30" s="629" t="s">
        <v>609</v>
      </c>
      <c r="D30" s="631" t="s">
        <v>280</v>
      </c>
      <c r="E30" s="248" t="s">
        <v>287</v>
      </c>
      <c r="F30" s="253"/>
      <c r="G30" s="253"/>
      <c r="H30" s="256"/>
      <c r="I30" s="313">
        <f>310725+163626+76000+-37925+38896+350065+77300+242000+14000+8500+26823+-38297+-590+49000+44000+22500+7800+-33</f>
        <v>1354390</v>
      </c>
      <c r="J30" s="256"/>
    </row>
    <row r="31" spans="1:10" ht="104.25" customHeight="1">
      <c r="A31" s="626"/>
      <c r="B31" s="628"/>
      <c r="C31" s="630"/>
      <c r="D31" s="632"/>
      <c r="E31" s="248" t="s">
        <v>30</v>
      </c>
      <c r="F31" s="248">
        <v>2020</v>
      </c>
      <c r="G31" s="352">
        <v>299500</v>
      </c>
      <c r="H31" s="256">
        <v>0</v>
      </c>
      <c r="I31" s="313">
        <v>299500</v>
      </c>
      <c r="J31" s="256">
        <v>100</v>
      </c>
    </row>
    <row r="32" spans="1:10" ht="104.25" customHeight="1">
      <c r="A32" s="626"/>
      <c r="B32" s="628"/>
      <c r="C32" s="630"/>
      <c r="D32" s="632"/>
      <c r="E32" s="248" t="s">
        <v>509</v>
      </c>
      <c r="F32" s="248">
        <v>2020</v>
      </c>
      <c r="G32" s="523">
        <v>469000</v>
      </c>
      <c r="H32" s="256">
        <v>0</v>
      </c>
      <c r="I32" s="313">
        <f>300000+190000+100000+-121000</f>
        <v>469000</v>
      </c>
      <c r="J32" s="256">
        <v>100</v>
      </c>
    </row>
    <row r="33" spans="1:10" ht="104.25" customHeight="1">
      <c r="A33" s="626"/>
      <c r="B33" s="628"/>
      <c r="C33" s="630"/>
      <c r="D33" s="632"/>
      <c r="E33" s="248" t="s">
        <v>31</v>
      </c>
      <c r="F33" s="248">
        <v>2020</v>
      </c>
      <c r="G33" s="352">
        <v>299500</v>
      </c>
      <c r="H33" s="256">
        <v>0</v>
      </c>
      <c r="I33" s="313">
        <v>299500</v>
      </c>
      <c r="J33" s="256">
        <v>100</v>
      </c>
    </row>
    <row r="34" spans="1:10" ht="27.75" customHeight="1" hidden="1" outlineLevel="1">
      <c r="A34" s="104" t="s">
        <v>307</v>
      </c>
      <c r="B34" s="242">
        <v>1160</v>
      </c>
      <c r="C34" s="265"/>
      <c r="D34" s="270" t="s">
        <v>310</v>
      </c>
      <c r="E34" s="261"/>
      <c r="F34" s="261"/>
      <c r="G34" s="261"/>
      <c r="H34" s="255"/>
      <c r="I34" s="330"/>
      <c r="J34" s="255"/>
    </row>
    <row r="35" spans="1:10" ht="51" customHeight="1" collapsed="1">
      <c r="A35" s="60" t="s">
        <v>99</v>
      </c>
      <c r="B35" s="53">
        <v>1161</v>
      </c>
      <c r="C35" s="252" t="s">
        <v>611</v>
      </c>
      <c r="D35" s="22" t="s">
        <v>97</v>
      </c>
      <c r="E35" s="248" t="s">
        <v>287</v>
      </c>
      <c r="F35" s="253"/>
      <c r="G35" s="253"/>
      <c r="H35" s="256"/>
      <c r="I35" s="313">
        <f>12500</f>
        <v>12500</v>
      </c>
      <c r="J35" s="256"/>
    </row>
    <row r="36" spans="1:10" ht="51" customHeight="1" hidden="1" outlineLevel="2" collapsed="1">
      <c r="A36" s="60" t="s">
        <v>100</v>
      </c>
      <c r="B36" s="53">
        <v>1162</v>
      </c>
      <c r="C36" s="252" t="s">
        <v>611</v>
      </c>
      <c r="D36" s="248" t="s">
        <v>98</v>
      </c>
      <c r="E36" s="248"/>
      <c r="F36" s="248"/>
      <c r="G36" s="248"/>
      <c r="H36" s="256"/>
      <c r="I36" s="313"/>
      <c r="J36" s="256"/>
    </row>
    <row r="37" spans="1:10" ht="30.75" customHeight="1" collapsed="1">
      <c r="A37" s="243" t="s">
        <v>355</v>
      </c>
      <c r="B37" s="245"/>
      <c r="C37" s="245"/>
      <c r="D37" s="258" t="s">
        <v>511</v>
      </c>
      <c r="E37" s="259"/>
      <c r="F37" s="259"/>
      <c r="G37" s="259"/>
      <c r="H37" s="254"/>
      <c r="I37" s="314">
        <f>I38</f>
        <v>2449765.2</v>
      </c>
      <c r="J37" s="254"/>
    </row>
    <row r="38" spans="1:10" ht="35.25" customHeight="1">
      <c r="A38" s="58" t="s">
        <v>356</v>
      </c>
      <c r="B38" s="113"/>
      <c r="C38" s="113"/>
      <c r="D38" s="42" t="s">
        <v>511</v>
      </c>
      <c r="E38" s="248"/>
      <c r="F38" s="248"/>
      <c r="G38" s="248"/>
      <c r="H38" s="256"/>
      <c r="I38" s="312">
        <f>I39+I52+I53+I54+I51</f>
        <v>2449765.2</v>
      </c>
      <c r="J38" s="256"/>
    </row>
    <row r="39" spans="1:10" ht="12.75" customHeight="1">
      <c r="A39" s="104" t="s">
        <v>393</v>
      </c>
      <c r="B39" s="98">
        <v>5000</v>
      </c>
      <c r="C39" s="271"/>
      <c r="D39" s="98" t="s">
        <v>238</v>
      </c>
      <c r="E39" s="261"/>
      <c r="F39" s="261"/>
      <c r="G39" s="261"/>
      <c r="H39" s="255"/>
      <c r="I39" s="330">
        <f>I41+I43</f>
        <v>40000</v>
      </c>
      <c r="J39" s="255"/>
    </row>
    <row r="40" spans="1:10" ht="28.5" customHeight="1" hidden="1" outlineLevel="3">
      <c r="A40" s="58" t="s">
        <v>396</v>
      </c>
      <c r="B40" s="246" t="s">
        <v>4</v>
      </c>
      <c r="C40" s="246"/>
      <c r="D40" s="42" t="s">
        <v>507</v>
      </c>
      <c r="E40" s="248"/>
      <c r="F40" s="248"/>
      <c r="G40" s="248"/>
      <c r="H40" s="256"/>
      <c r="I40" s="312"/>
      <c r="J40" s="256"/>
    </row>
    <row r="41" spans="1:10" ht="56.25" customHeight="1" hidden="1" outlineLevel="2">
      <c r="A41" s="60" t="s">
        <v>397</v>
      </c>
      <c r="B41" s="113" t="s">
        <v>5</v>
      </c>
      <c r="C41" s="113" t="s">
        <v>620</v>
      </c>
      <c r="D41" s="253" t="s">
        <v>639</v>
      </c>
      <c r="E41" s="248"/>
      <c r="F41" s="248"/>
      <c r="G41" s="248"/>
      <c r="H41" s="256"/>
      <c r="I41" s="313"/>
      <c r="J41" s="256"/>
    </row>
    <row r="42" spans="1:10" ht="35.25" customHeight="1" hidden="1" outlineLevel="3">
      <c r="A42" s="58" t="s">
        <v>398</v>
      </c>
      <c r="B42" s="36">
        <v>5040</v>
      </c>
      <c r="C42" s="113"/>
      <c r="D42" s="42" t="s">
        <v>508</v>
      </c>
      <c r="E42" s="248"/>
      <c r="F42" s="248"/>
      <c r="G42" s="248"/>
      <c r="H42" s="256"/>
      <c r="I42" s="312"/>
      <c r="J42" s="256"/>
    </row>
    <row r="43" spans="1:10" ht="54.75" customHeight="1" collapsed="1">
      <c r="A43" s="60" t="s">
        <v>399</v>
      </c>
      <c r="B43" s="248">
        <v>5041</v>
      </c>
      <c r="C43" s="113" t="s">
        <v>620</v>
      </c>
      <c r="D43" s="253" t="s">
        <v>119</v>
      </c>
      <c r="E43" s="248" t="s">
        <v>287</v>
      </c>
      <c r="F43" s="253"/>
      <c r="G43" s="253"/>
      <c r="H43" s="256"/>
      <c r="I43" s="312">
        <f>40000</f>
        <v>40000</v>
      </c>
      <c r="J43" s="256"/>
    </row>
    <row r="44" spans="1:10" ht="12.75" customHeight="1" hidden="1" outlineLevel="2">
      <c r="A44" s="104" t="s">
        <v>6</v>
      </c>
      <c r="B44" s="98">
        <v>6000</v>
      </c>
      <c r="C44" s="271"/>
      <c r="D44" s="98" t="s">
        <v>663</v>
      </c>
      <c r="E44" s="261"/>
      <c r="F44" s="261"/>
      <c r="G44" s="261"/>
      <c r="H44" s="255"/>
      <c r="I44" s="330"/>
      <c r="J44" s="255"/>
    </row>
    <row r="45" spans="1:10" ht="105.75" customHeight="1" hidden="1" outlineLevel="2">
      <c r="A45" s="205" t="s">
        <v>7</v>
      </c>
      <c r="B45" s="247" t="s">
        <v>8</v>
      </c>
      <c r="C45" s="247" t="s">
        <v>668</v>
      </c>
      <c r="D45" s="195" t="s">
        <v>9</v>
      </c>
      <c r="E45" s="253"/>
      <c r="F45" s="253"/>
      <c r="G45" s="253"/>
      <c r="H45" s="256"/>
      <c r="I45" s="312"/>
      <c r="J45" s="256"/>
    </row>
    <row r="46" spans="1:10" ht="12.75" customHeight="1" hidden="1" outlineLevel="2">
      <c r="A46" s="104" t="s">
        <v>672</v>
      </c>
      <c r="B46" s="104" t="s">
        <v>47</v>
      </c>
      <c r="C46" s="271"/>
      <c r="D46" s="272" t="s">
        <v>142</v>
      </c>
      <c r="E46" s="261"/>
      <c r="F46" s="261"/>
      <c r="G46" s="261"/>
      <c r="H46" s="255"/>
      <c r="I46" s="330"/>
      <c r="J46" s="255"/>
    </row>
    <row r="47" spans="1:10" ht="42" customHeight="1" hidden="1" outlineLevel="2">
      <c r="A47" s="58" t="s">
        <v>389</v>
      </c>
      <c r="B47" s="246" t="s">
        <v>388</v>
      </c>
      <c r="C47" s="246"/>
      <c r="D47" s="273" t="s">
        <v>237</v>
      </c>
      <c r="E47" s="248"/>
      <c r="F47" s="248"/>
      <c r="G47" s="248"/>
      <c r="H47" s="256"/>
      <c r="I47" s="312"/>
      <c r="J47" s="256"/>
    </row>
    <row r="48" spans="1:10" ht="42" customHeight="1" hidden="1" outlineLevel="2">
      <c r="A48" s="60" t="s">
        <v>392</v>
      </c>
      <c r="B48" s="113" t="s">
        <v>391</v>
      </c>
      <c r="C48" s="113" t="s">
        <v>619</v>
      </c>
      <c r="D48" s="253" t="s">
        <v>390</v>
      </c>
      <c r="E48" s="248"/>
      <c r="F48" s="248"/>
      <c r="G48" s="248"/>
      <c r="H48" s="256"/>
      <c r="I48" s="312"/>
      <c r="J48" s="256"/>
    </row>
    <row r="49" spans="1:10" ht="42" customHeight="1" collapsed="1">
      <c r="A49" s="105" t="s">
        <v>357</v>
      </c>
      <c r="B49" s="104" t="s">
        <v>50</v>
      </c>
      <c r="C49" s="104"/>
      <c r="D49" s="272" t="s">
        <v>51</v>
      </c>
      <c r="E49" s="261"/>
      <c r="F49" s="261"/>
      <c r="G49" s="261"/>
      <c r="H49" s="255"/>
      <c r="I49" s="330">
        <f>I52+I51</f>
        <v>1511765.2</v>
      </c>
      <c r="J49" s="255"/>
    </row>
    <row r="50" spans="1:10" ht="42" customHeight="1" hidden="1" outlineLevel="1">
      <c r="A50" s="58" t="s">
        <v>363</v>
      </c>
      <c r="B50" s="246" t="s">
        <v>362</v>
      </c>
      <c r="C50" s="246"/>
      <c r="D50" s="273" t="s">
        <v>73</v>
      </c>
      <c r="E50" s="248"/>
      <c r="F50" s="248"/>
      <c r="G50" s="248"/>
      <c r="H50" s="256"/>
      <c r="I50" s="312"/>
      <c r="J50" s="256"/>
    </row>
    <row r="51" spans="1:10" ht="68.25" customHeight="1" collapsed="1">
      <c r="A51" s="60" t="s">
        <v>364</v>
      </c>
      <c r="B51" s="113" t="s">
        <v>361</v>
      </c>
      <c r="C51" s="113" t="s">
        <v>74</v>
      </c>
      <c r="D51" s="253" t="s">
        <v>359</v>
      </c>
      <c r="E51" s="248" t="s">
        <v>536</v>
      </c>
      <c r="F51" s="248"/>
      <c r="G51" s="248"/>
      <c r="H51" s="256"/>
      <c r="I51" s="313">
        <f>40000+38000</f>
        <v>78000</v>
      </c>
      <c r="J51" s="256"/>
    </row>
    <row r="52" spans="1:10" ht="86.25" customHeight="1">
      <c r="A52" s="60" t="s">
        <v>358</v>
      </c>
      <c r="B52" s="248">
        <v>2010</v>
      </c>
      <c r="C52" s="113" t="s">
        <v>618</v>
      </c>
      <c r="D52" s="248" t="s">
        <v>597</v>
      </c>
      <c r="E52" s="248" t="s">
        <v>287</v>
      </c>
      <c r="F52" s="248"/>
      <c r="G52" s="248"/>
      <c r="H52" s="256"/>
      <c r="I52" s="313">
        <f>163000+656962+187000+167196+49000+12607.2+20000+115000+63000</f>
        <v>1433765.2</v>
      </c>
      <c r="J52" s="256"/>
    </row>
    <row r="53" spans="1:10" ht="36.75" customHeight="1">
      <c r="A53" s="343" t="s">
        <v>486</v>
      </c>
      <c r="B53" s="344" t="s">
        <v>487</v>
      </c>
      <c r="C53" s="344" t="s">
        <v>277</v>
      </c>
      <c r="D53" s="345" t="s">
        <v>488</v>
      </c>
      <c r="E53" s="248" t="s">
        <v>287</v>
      </c>
      <c r="F53" s="248"/>
      <c r="G53" s="248"/>
      <c r="H53" s="256"/>
      <c r="I53" s="313">
        <v>398000</v>
      </c>
      <c r="J53" s="256"/>
    </row>
    <row r="54" spans="1:10" ht="53.25" customHeight="1">
      <c r="A54" s="318" t="s">
        <v>320</v>
      </c>
      <c r="B54" s="318" t="s">
        <v>323</v>
      </c>
      <c r="C54" s="318" t="s">
        <v>322</v>
      </c>
      <c r="D54" s="319" t="s">
        <v>321</v>
      </c>
      <c r="E54" s="261" t="s">
        <v>287</v>
      </c>
      <c r="F54" s="106"/>
      <c r="G54" s="106"/>
      <c r="H54" s="320"/>
      <c r="I54" s="331">
        <v>500000</v>
      </c>
      <c r="J54" s="320"/>
    </row>
    <row r="55" spans="1:10" ht="29.25" customHeight="1" hidden="1" outlineLevel="1">
      <c r="A55" s="243" t="s">
        <v>311</v>
      </c>
      <c r="B55" s="326"/>
      <c r="C55" s="326"/>
      <c r="D55" s="275" t="s">
        <v>582</v>
      </c>
      <c r="E55" s="259"/>
      <c r="F55" s="259"/>
      <c r="G55" s="259"/>
      <c r="H55" s="254"/>
      <c r="I55" s="314">
        <f>I56</f>
        <v>0</v>
      </c>
      <c r="J55" s="254"/>
    </row>
    <row r="56" spans="1:10" ht="42" customHeight="1" hidden="1" outlineLevel="1">
      <c r="A56" s="243" t="s">
        <v>330</v>
      </c>
      <c r="B56" s="327"/>
      <c r="C56" s="245"/>
      <c r="D56" s="328" t="s">
        <v>582</v>
      </c>
      <c r="E56" s="259"/>
      <c r="F56" s="259"/>
      <c r="G56" s="259"/>
      <c r="H56" s="254"/>
      <c r="I56" s="329">
        <f>I57</f>
        <v>0</v>
      </c>
      <c r="J56" s="254"/>
    </row>
    <row r="57" spans="1:10" ht="28.5" customHeight="1" hidden="1" outlineLevel="1">
      <c r="A57" s="64" t="s">
        <v>313</v>
      </c>
      <c r="B57" s="196">
        <v>3000</v>
      </c>
      <c r="C57" s="246"/>
      <c r="D57" s="115" t="s">
        <v>240</v>
      </c>
      <c r="E57" s="248"/>
      <c r="F57" s="248"/>
      <c r="G57" s="248"/>
      <c r="H57" s="256"/>
      <c r="I57" s="312">
        <f>I58+I59</f>
        <v>0</v>
      </c>
      <c r="J57" s="256"/>
    </row>
    <row r="58" spans="1:10" ht="214.5" customHeight="1" hidden="1" outlineLevel="1">
      <c r="A58" s="324" t="s">
        <v>327</v>
      </c>
      <c r="B58" s="324" t="s">
        <v>328</v>
      </c>
      <c r="C58" s="324" t="s">
        <v>615</v>
      </c>
      <c r="D58" s="22" t="s">
        <v>329</v>
      </c>
      <c r="E58" s="248"/>
      <c r="F58" s="248"/>
      <c r="G58" s="248"/>
      <c r="H58" s="256"/>
      <c r="I58" s="312"/>
      <c r="J58" s="256"/>
    </row>
    <row r="59" spans="1:10" ht="76.5" hidden="1" outlineLevel="1">
      <c r="A59" s="324" t="s">
        <v>62</v>
      </c>
      <c r="B59" s="324" t="s">
        <v>8</v>
      </c>
      <c r="C59" s="324" t="s">
        <v>668</v>
      </c>
      <c r="D59" s="22" t="s">
        <v>63</v>
      </c>
      <c r="E59" s="248"/>
      <c r="F59" s="248"/>
      <c r="G59" s="248"/>
      <c r="H59" s="256"/>
      <c r="I59" s="312"/>
      <c r="J59" s="256"/>
    </row>
    <row r="60" spans="1:10" ht="42" customHeight="1" hidden="1" outlineLevel="2">
      <c r="A60" s="58" t="s">
        <v>559</v>
      </c>
      <c r="B60" s="100"/>
      <c r="C60" s="100"/>
      <c r="D60" s="36" t="s">
        <v>93</v>
      </c>
      <c r="E60" s="248" t="s">
        <v>64</v>
      </c>
      <c r="F60" s="248"/>
      <c r="G60" s="248"/>
      <c r="H60" s="256"/>
      <c r="I60" s="312"/>
      <c r="J60" s="256"/>
    </row>
    <row r="61" spans="1:10" ht="42" customHeight="1" hidden="1" outlineLevel="2">
      <c r="A61" s="105" t="s">
        <v>52</v>
      </c>
      <c r="B61" s="264" t="s">
        <v>53</v>
      </c>
      <c r="C61" s="264"/>
      <c r="D61" s="266" t="s">
        <v>54</v>
      </c>
      <c r="E61" s="261"/>
      <c r="F61" s="261"/>
      <c r="G61" s="261"/>
      <c r="H61" s="255"/>
      <c r="I61" s="330"/>
      <c r="J61" s="255"/>
    </row>
    <row r="62" spans="1:10" ht="79.5" customHeight="1" hidden="1" outlineLevel="2">
      <c r="A62" s="60" t="s">
        <v>299</v>
      </c>
      <c r="B62" s="252" t="s">
        <v>298</v>
      </c>
      <c r="C62" s="252" t="s">
        <v>607</v>
      </c>
      <c r="D62" s="22" t="s">
        <v>94</v>
      </c>
      <c r="E62" s="248"/>
      <c r="F62" s="248"/>
      <c r="G62" s="248"/>
      <c r="H62" s="256"/>
      <c r="I62" s="312"/>
      <c r="J62" s="256"/>
    </row>
    <row r="63" spans="1:10" ht="42" customHeight="1" collapsed="1">
      <c r="A63" s="257" t="s">
        <v>484</v>
      </c>
      <c r="B63" s="274"/>
      <c r="C63" s="274"/>
      <c r="D63" s="275" t="s">
        <v>642</v>
      </c>
      <c r="E63" s="259"/>
      <c r="F63" s="259"/>
      <c r="G63" s="259"/>
      <c r="H63" s="254"/>
      <c r="I63" s="314">
        <f>I65</f>
        <v>914000</v>
      </c>
      <c r="J63" s="254"/>
    </row>
    <row r="64" spans="1:10" ht="42" customHeight="1" hidden="1" outlineLevel="1">
      <c r="A64" s="58"/>
      <c r="B64" s="100"/>
      <c r="C64" s="100"/>
      <c r="D64" s="36"/>
      <c r="E64" s="248"/>
      <c r="F64" s="248"/>
      <c r="G64" s="248"/>
      <c r="H64" s="256"/>
      <c r="I64" s="312"/>
      <c r="J64" s="256"/>
    </row>
    <row r="65" spans="1:10" ht="24" customHeight="1" collapsed="1">
      <c r="A65" s="105" t="s">
        <v>233</v>
      </c>
      <c r="B65" s="264" t="s">
        <v>144</v>
      </c>
      <c r="C65" s="264"/>
      <c r="D65" s="266" t="s">
        <v>501</v>
      </c>
      <c r="E65" s="261"/>
      <c r="F65" s="261"/>
      <c r="G65" s="261"/>
      <c r="H65" s="255"/>
      <c r="I65" s="330">
        <f>I66</f>
        <v>914000</v>
      </c>
      <c r="J65" s="255"/>
    </row>
    <row r="66" spans="1:10" ht="48" customHeight="1">
      <c r="A66" s="105" t="s">
        <v>235</v>
      </c>
      <c r="B66" s="264" t="s">
        <v>28</v>
      </c>
      <c r="C66" s="264"/>
      <c r="D66" s="266" t="s">
        <v>234</v>
      </c>
      <c r="E66" s="261"/>
      <c r="F66" s="261"/>
      <c r="G66" s="261"/>
      <c r="H66" s="255"/>
      <c r="I66" s="330">
        <f>I67+I68</f>
        <v>914000</v>
      </c>
      <c r="J66" s="255"/>
    </row>
    <row r="67" spans="1:10" ht="76.5">
      <c r="A67" s="60" t="s">
        <v>497</v>
      </c>
      <c r="B67" s="252" t="s">
        <v>290</v>
      </c>
      <c r="C67" s="252" t="s">
        <v>626</v>
      </c>
      <c r="D67" s="22" t="s">
        <v>496</v>
      </c>
      <c r="E67" s="248" t="s">
        <v>37</v>
      </c>
      <c r="F67" s="248"/>
      <c r="G67" s="248"/>
      <c r="H67" s="256"/>
      <c r="I67" s="312">
        <v>444000</v>
      </c>
      <c r="J67" s="256"/>
    </row>
    <row r="68" spans="1:10" ht="178.5">
      <c r="A68" s="60" t="s">
        <v>678</v>
      </c>
      <c r="B68" s="252" t="s">
        <v>527</v>
      </c>
      <c r="C68" s="252" t="s">
        <v>626</v>
      </c>
      <c r="D68" s="22" t="s">
        <v>679</v>
      </c>
      <c r="E68" s="248" t="s">
        <v>522</v>
      </c>
      <c r="F68" s="248"/>
      <c r="G68" s="248"/>
      <c r="H68" s="256"/>
      <c r="I68" s="312">
        <f>430000+237000+40000+-237000</f>
        <v>470000</v>
      </c>
      <c r="J68" s="256"/>
    </row>
    <row r="69" spans="1:10" ht="25.5">
      <c r="A69" s="243" t="s">
        <v>311</v>
      </c>
      <c r="B69" s="326"/>
      <c r="C69" s="326"/>
      <c r="D69" s="275" t="s">
        <v>582</v>
      </c>
      <c r="E69" s="259"/>
      <c r="F69" s="259"/>
      <c r="G69" s="254"/>
      <c r="H69" s="314"/>
      <c r="I69" s="254">
        <f>I70</f>
        <v>2048604</v>
      </c>
      <c r="J69" s="256"/>
    </row>
    <row r="70" spans="1:10" ht="27">
      <c r="A70" s="243" t="s">
        <v>330</v>
      </c>
      <c r="B70" s="327"/>
      <c r="C70" s="245"/>
      <c r="D70" s="328" t="s">
        <v>582</v>
      </c>
      <c r="E70" s="259"/>
      <c r="F70" s="259"/>
      <c r="G70" s="254"/>
      <c r="H70" s="329"/>
      <c r="I70" s="254">
        <f>I71</f>
        <v>2048604</v>
      </c>
      <c r="J70" s="256"/>
    </row>
    <row r="71" spans="1:10" ht="76.5">
      <c r="A71" s="324" t="s">
        <v>62</v>
      </c>
      <c r="B71" s="324" t="s">
        <v>8</v>
      </c>
      <c r="C71" s="324" t="s">
        <v>668</v>
      </c>
      <c r="D71" s="22" t="s">
        <v>63</v>
      </c>
      <c r="E71" s="248" t="s">
        <v>536</v>
      </c>
      <c r="F71" s="248"/>
      <c r="G71" s="256"/>
      <c r="H71" s="312"/>
      <c r="I71" s="256">
        <f>1707170+341434</f>
        <v>2048604</v>
      </c>
      <c r="J71" s="256"/>
    </row>
    <row r="72" spans="1:10" ht="12.75" hidden="1" outlineLevel="1">
      <c r="A72" s="60"/>
      <c r="B72" s="252"/>
      <c r="C72" s="252"/>
      <c r="D72" s="22"/>
      <c r="E72" s="248"/>
      <c r="F72" s="248"/>
      <c r="G72" s="248"/>
      <c r="H72" s="256"/>
      <c r="I72" s="312"/>
      <c r="J72" s="256"/>
    </row>
    <row r="73" spans="1:10" ht="12.75" hidden="1" outlineLevel="1">
      <c r="A73" s="60"/>
      <c r="B73" s="252"/>
      <c r="C73" s="252"/>
      <c r="D73" s="22"/>
      <c r="E73" s="248"/>
      <c r="F73" s="248"/>
      <c r="G73" s="248"/>
      <c r="H73" s="256"/>
      <c r="I73" s="312"/>
      <c r="J73" s="256"/>
    </row>
    <row r="74" spans="1:10" ht="12.75" hidden="1" outlineLevel="1">
      <c r="A74" s="60"/>
      <c r="B74" s="252"/>
      <c r="C74" s="252"/>
      <c r="D74" s="22"/>
      <c r="E74" s="248"/>
      <c r="F74" s="248"/>
      <c r="G74" s="248"/>
      <c r="H74" s="256"/>
      <c r="I74" s="312"/>
      <c r="J74" s="256"/>
    </row>
    <row r="75" spans="1:10" ht="12.75" hidden="1" outlineLevel="1">
      <c r="A75" s="60"/>
      <c r="B75" s="252"/>
      <c r="C75" s="252"/>
      <c r="D75" s="22"/>
      <c r="E75" s="248"/>
      <c r="F75" s="248"/>
      <c r="G75" s="248"/>
      <c r="H75" s="256"/>
      <c r="I75" s="312"/>
      <c r="J75" s="256"/>
    </row>
    <row r="76" spans="1:10" ht="12.75" hidden="1" outlineLevel="1">
      <c r="A76" s="60"/>
      <c r="B76" s="252"/>
      <c r="C76" s="252"/>
      <c r="D76" s="22"/>
      <c r="E76" s="248"/>
      <c r="F76" s="248"/>
      <c r="G76" s="248"/>
      <c r="H76" s="256"/>
      <c r="I76" s="312"/>
      <c r="J76" s="256"/>
    </row>
    <row r="77" spans="1:10" ht="12.75" hidden="1" outlineLevel="1">
      <c r="A77" s="60"/>
      <c r="B77" s="252"/>
      <c r="C77" s="252"/>
      <c r="D77" s="22"/>
      <c r="E77" s="248"/>
      <c r="F77" s="248"/>
      <c r="G77" s="248"/>
      <c r="H77" s="256"/>
      <c r="I77" s="312"/>
      <c r="J77" s="256"/>
    </row>
    <row r="78" spans="1:10" ht="12.75" collapsed="1">
      <c r="A78" s="276" t="s">
        <v>647</v>
      </c>
      <c r="B78" s="276" t="s">
        <v>647</v>
      </c>
      <c r="C78" s="276" t="s">
        <v>647</v>
      </c>
      <c r="D78" s="42" t="s">
        <v>649</v>
      </c>
      <c r="E78" s="276" t="s">
        <v>647</v>
      </c>
      <c r="F78" s="276" t="s">
        <v>647</v>
      </c>
      <c r="G78" s="276"/>
      <c r="H78" s="276" t="s">
        <v>647</v>
      </c>
      <c r="I78" s="315">
        <f>I13+I28+I37+I63+I69</f>
        <v>7981859.2</v>
      </c>
      <c r="J78" s="276" t="s">
        <v>647</v>
      </c>
    </row>
    <row r="79" spans="3:7" ht="12.75" customHeight="1" hidden="1" outlineLevel="1">
      <c r="C79" s="47"/>
      <c r="D79" s="48"/>
      <c r="E79" t="s">
        <v>41</v>
      </c>
      <c r="F79" s="323" t="e">
        <f>I78-#REF!</f>
        <v>#REF!</v>
      </c>
      <c r="G79" s="323"/>
    </row>
    <row r="80" spans="3:4" ht="12.75" customHeight="1" collapsed="1">
      <c r="C80" s="47"/>
      <c r="D80" s="48"/>
    </row>
    <row r="81" spans="3:4" ht="12.75">
      <c r="C81" s="47"/>
      <c r="D81" s="48"/>
    </row>
    <row r="82" spans="3:4" ht="12" customHeight="1">
      <c r="C82" s="47"/>
      <c r="D82" s="48"/>
    </row>
    <row r="83" spans="3:4" ht="14.25" customHeight="1">
      <c r="C83" s="47"/>
      <c r="D83" s="48"/>
    </row>
    <row r="84" spans="3:4" ht="12.75">
      <c r="C84" s="47"/>
      <c r="D84" s="48"/>
    </row>
    <row r="85" spans="3:4" ht="11.25" customHeight="1">
      <c r="C85" s="47"/>
      <c r="D85" s="48"/>
    </row>
    <row r="86" spans="3:9" ht="14.25" customHeight="1">
      <c r="C86" s="47"/>
      <c r="D86" s="48"/>
      <c r="I86" s="323"/>
    </row>
    <row r="87" spans="3:4" ht="14.25" customHeight="1">
      <c r="C87" s="47"/>
      <c r="D87" s="48"/>
    </row>
    <row r="88" spans="3:4" ht="15.75" customHeight="1">
      <c r="C88" s="47"/>
      <c r="D88" s="48"/>
    </row>
    <row r="89" spans="3:4" ht="14.25" customHeight="1">
      <c r="C89" s="47"/>
      <c r="D89" s="48"/>
    </row>
    <row r="90" spans="3:4" ht="14.25" customHeight="1">
      <c r="C90" s="47"/>
      <c r="D90" s="48"/>
    </row>
    <row r="91" spans="3:4" ht="12.75" customHeight="1">
      <c r="C91" s="47"/>
      <c r="D91" s="48"/>
    </row>
    <row r="92" spans="3:4" ht="13.5" customHeight="1">
      <c r="C92" s="47"/>
      <c r="D92" s="48"/>
    </row>
    <row r="93" spans="3:4" ht="14.25" customHeight="1">
      <c r="C93" s="47"/>
      <c r="D93" s="48"/>
    </row>
    <row r="94" spans="3:4" ht="14.25" customHeight="1">
      <c r="C94" s="47"/>
      <c r="D94" s="48"/>
    </row>
    <row r="95" spans="3:4" ht="13.5" customHeight="1">
      <c r="C95" s="47"/>
      <c r="D95" s="48"/>
    </row>
    <row r="96" spans="3:4" ht="10.5" customHeight="1">
      <c r="C96" s="47"/>
      <c r="D96" s="48"/>
    </row>
    <row r="97" spans="3:4" ht="15" customHeight="1">
      <c r="C97" s="47"/>
      <c r="D97" s="48"/>
    </row>
    <row r="98" spans="3:4" ht="11.25" customHeight="1">
      <c r="C98" s="47"/>
      <c r="D98" s="48"/>
    </row>
    <row r="99" spans="3:4" ht="13.5" customHeight="1">
      <c r="C99" s="47"/>
      <c r="D99" s="48"/>
    </row>
    <row r="100" spans="3:4" ht="12.75">
      <c r="C100" s="47"/>
      <c r="D100" s="48"/>
    </row>
    <row r="101" spans="3:4" ht="12" customHeight="1">
      <c r="C101" s="47"/>
      <c r="D101" s="48"/>
    </row>
    <row r="102" spans="3:4" ht="12.75" customHeight="1">
      <c r="C102" s="47"/>
      <c r="D102" s="48"/>
    </row>
    <row r="103" spans="3:4" ht="12.75" customHeight="1">
      <c r="C103" s="47"/>
      <c r="D103" s="48"/>
    </row>
    <row r="104" spans="3:4" ht="12.75" customHeight="1">
      <c r="C104" s="47"/>
      <c r="D104" s="48"/>
    </row>
    <row r="105" spans="3:4" ht="12.75" customHeight="1">
      <c r="C105" s="47"/>
      <c r="D105" s="48"/>
    </row>
    <row r="106" spans="3:4" ht="12.75">
      <c r="C106" s="49"/>
      <c r="D106" s="50"/>
    </row>
    <row r="107" spans="3:4" ht="12.75">
      <c r="C107" s="49"/>
      <c r="D107" s="50"/>
    </row>
    <row r="108" spans="3:4" ht="15" customHeight="1">
      <c r="C108" s="47"/>
      <c r="D108" s="48"/>
    </row>
    <row r="109" spans="3:4" ht="16.5" customHeight="1">
      <c r="C109" s="47"/>
      <c r="D109" s="48"/>
    </row>
    <row r="110" spans="3:4" ht="15.75" customHeight="1">
      <c r="C110" s="47"/>
      <c r="D110" s="48"/>
    </row>
    <row r="111" spans="3:4" ht="12.75">
      <c r="C111" s="47"/>
      <c r="D111" s="48"/>
    </row>
    <row r="112" spans="3:4" ht="12.75">
      <c r="C112" s="47"/>
      <c r="D112" s="48"/>
    </row>
    <row r="113" spans="3:4" ht="15" customHeight="1">
      <c r="C113" s="47"/>
      <c r="D113" s="48"/>
    </row>
    <row r="114" spans="3:4" ht="12.75">
      <c r="C114" s="47"/>
      <c r="D114" s="48"/>
    </row>
    <row r="115" spans="3:4" ht="15.75" customHeight="1">
      <c r="C115" s="47"/>
      <c r="D115" s="48"/>
    </row>
    <row r="116" spans="3:4" ht="12.75">
      <c r="C116" s="51"/>
      <c r="D116" s="52"/>
    </row>
  </sheetData>
  <sheetProtection/>
  <mergeCells count="20">
    <mergeCell ref="A16:A17"/>
    <mergeCell ref="B16:B17"/>
    <mergeCell ref="C16:C17"/>
    <mergeCell ref="D16:D17"/>
    <mergeCell ref="H2:J2"/>
    <mergeCell ref="H7:H11"/>
    <mergeCell ref="E7:E11"/>
    <mergeCell ref="A7:A11"/>
    <mergeCell ref="B7:B11"/>
    <mergeCell ref="D7:D11"/>
    <mergeCell ref="A30:A33"/>
    <mergeCell ref="B30:B33"/>
    <mergeCell ref="C30:C33"/>
    <mergeCell ref="D30:D33"/>
    <mergeCell ref="A4:J4"/>
    <mergeCell ref="G7:G11"/>
    <mergeCell ref="C7:C11"/>
    <mergeCell ref="F7:F11"/>
    <mergeCell ref="I7:I11"/>
    <mergeCell ref="J7:J11"/>
  </mergeCells>
  <printOptions/>
  <pageMargins left="0.26" right="0.16" top="0.11" bottom="0.2" header="0.11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1"/>
  <sheetViews>
    <sheetView tabSelected="1" zoomScalePageLayoutView="0" workbookViewId="0" topLeftCell="A115">
      <selection activeCell="A2" sqref="A2:J2"/>
    </sheetView>
  </sheetViews>
  <sheetFormatPr defaultColWidth="9.33203125" defaultRowHeight="12.75" outlineLevelRow="3"/>
  <cols>
    <col min="1" max="1" width="19" style="0" customWidth="1"/>
    <col min="2" max="2" width="19.16015625" style="0" customWidth="1"/>
    <col min="3" max="3" width="19.33203125" style="0" customWidth="1"/>
    <col min="4" max="4" width="76.33203125" style="0" customWidth="1"/>
    <col min="5" max="5" width="50.66015625" style="0" customWidth="1"/>
    <col min="6" max="6" width="20.66015625" style="0" customWidth="1"/>
    <col min="7" max="7" width="17.33203125" style="0" customWidth="1"/>
    <col min="8" max="8" width="15.83203125" style="0" customWidth="1"/>
    <col min="9" max="9" width="16.66015625" style="0" customWidth="1"/>
    <col min="10" max="10" width="17.16015625" style="0" customWidth="1"/>
  </cols>
  <sheetData>
    <row r="1" spans="1:10" ht="102.75" customHeight="1">
      <c r="A1" s="43"/>
      <c r="B1" s="43"/>
      <c r="C1" s="43"/>
      <c r="D1" s="43"/>
      <c r="E1" s="43"/>
      <c r="F1" s="43"/>
      <c r="G1" s="43"/>
      <c r="H1" s="563" t="s">
        <v>698</v>
      </c>
      <c r="I1" s="643"/>
      <c r="J1" s="643"/>
    </row>
    <row r="2" spans="1:10" ht="60" customHeight="1">
      <c r="A2" s="661" t="s">
        <v>148</v>
      </c>
      <c r="B2" s="661"/>
      <c r="C2" s="661"/>
      <c r="D2" s="661"/>
      <c r="E2" s="661"/>
      <c r="F2" s="661"/>
      <c r="G2" s="661"/>
      <c r="H2" s="661"/>
      <c r="I2" s="661"/>
      <c r="J2" s="661"/>
    </row>
    <row r="3" spans="1:10" ht="15.75">
      <c r="A3" s="336">
        <v>11306200000</v>
      </c>
      <c r="B3" s="418"/>
      <c r="C3" s="418"/>
      <c r="D3" s="418"/>
      <c r="E3" s="418"/>
      <c r="F3" s="418"/>
      <c r="G3" s="418"/>
      <c r="H3" s="418"/>
      <c r="I3" s="418"/>
      <c r="J3" s="418"/>
    </row>
    <row r="4" spans="1:10" ht="15.75">
      <c r="A4" s="117" t="s">
        <v>11</v>
      </c>
      <c r="B4" s="418"/>
      <c r="C4" s="418"/>
      <c r="D4" s="418"/>
      <c r="E4" s="418"/>
      <c r="F4" s="418"/>
      <c r="G4" s="418"/>
      <c r="H4" s="418"/>
      <c r="I4" s="418"/>
      <c r="J4" s="418" t="s">
        <v>683</v>
      </c>
    </row>
    <row r="5" spans="1:10" ht="15.75">
      <c r="A5" s="655" t="s">
        <v>12</v>
      </c>
      <c r="B5" s="655" t="s">
        <v>13</v>
      </c>
      <c r="C5" s="536" t="s">
        <v>648</v>
      </c>
      <c r="D5" s="536" t="s">
        <v>14</v>
      </c>
      <c r="E5" s="536" t="s">
        <v>149</v>
      </c>
      <c r="F5" s="536" t="s">
        <v>150</v>
      </c>
      <c r="G5" s="536" t="s">
        <v>513</v>
      </c>
      <c r="H5" s="655" t="s">
        <v>502</v>
      </c>
      <c r="I5" s="656" t="s">
        <v>498</v>
      </c>
      <c r="J5" s="656"/>
    </row>
    <row r="6" spans="1:10" ht="21" customHeight="1">
      <c r="A6" s="655"/>
      <c r="B6" s="655"/>
      <c r="C6" s="536"/>
      <c r="D6" s="536"/>
      <c r="E6" s="536"/>
      <c r="F6" s="536"/>
      <c r="G6" s="536"/>
      <c r="H6" s="655"/>
      <c r="I6" s="655" t="s">
        <v>644</v>
      </c>
      <c r="J6" s="655" t="s">
        <v>514</v>
      </c>
    </row>
    <row r="7" spans="1:10" ht="61.5" customHeight="1">
      <c r="A7" s="655"/>
      <c r="B7" s="655"/>
      <c r="C7" s="536"/>
      <c r="D7" s="536"/>
      <c r="E7" s="536"/>
      <c r="F7" s="536"/>
      <c r="G7" s="536"/>
      <c r="H7" s="655"/>
      <c r="I7" s="655"/>
      <c r="J7" s="655"/>
    </row>
    <row r="8" spans="1:12" ht="60" customHeight="1">
      <c r="A8" s="655"/>
      <c r="B8" s="655"/>
      <c r="C8" s="536"/>
      <c r="D8" s="536"/>
      <c r="E8" s="536"/>
      <c r="F8" s="536"/>
      <c r="G8" s="536"/>
      <c r="H8" s="655"/>
      <c r="I8" s="655"/>
      <c r="J8" s="655"/>
      <c r="K8" s="43"/>
      <c r="L8" s="43"/>
    </row>
    <row r="9" spans="1:12" ht="15.75">
      <c r="A9" s="421">
        <v>1</v>
      </c>
      <c r="B9" s="422">
        <v>2</v>
      </c>
      <c r="C9" s="423">
        <v>3</v>
      </c>
      <c r="D9" s="120">
        <v>4</v>
      </c>
      <c r="E9" s="120">
        <v>5</v>
      </c>
      <c r="F9" s="120">
        <v>6</v>
      </c>
      <c r="G9" s="120">
        <v>7</v>
      </c>
      <c r="H9" s="419">
        <v>8</v>
      </c>
      <c r="I9" s="419">
        <v>9</v>
      </c>
      <c r="J9" s="419">
        <v>10</v>
      </c>
      <c r="K9" s="43"/>
      <c r="L9" s="43"/>
    </row>
    <row r="10" spans="1:12" ht="53.25" customHeight="1">
      <c r="A10" s="104" t="s">
        <v>311</v>
      </c>
      <c r="B10" s="424"/>
      <c r="C10" s="424"/>
      <c r="D10" s="425" t="s">
        <v>151</v>
      </c>
      <c r="E10" s="426"/>
      <c r="F10" s="426"/>
      <c r="G10" s="427">
        <f aca="true" t="shared" si="0" ref="G10:G41">H10+I10</f>
        <v>941126</v>
      </c>
      <c r="H10" s="428">
        <f>H11</f>
        <v>941126</v>
      </c>
      <c r="I10" s="428">
        <f>I11</f>
        <v>0</v>
      </c>
      <c r="J10" s="428">
        <f>J11</f>
        <v>0</v>
      </c>
      <c r="K10" s="43"/>
      <c r="L10" s="43"/>
    </row>
    <row r="11" spans="1:12" ht="43.5" customHeight="1">
      <c r="A11" s="105" t="s">
        <v>312</v>
      </c>
      <c r="B11" s="429"/>
      <c r="C11" s="429"/>
      <c r="D11" s="106" t="s">
        <v>582</v>
      </c>
      <c r="E11" s="426"/>
      <c r="F11" s="426"/>
      <c r="G11" s="427">
        <f t="shared" si="0"/>
        <v>941126</v>
      </c>
      <c r="H11" s="428">
        <f>H29+H36+H38+H43</f>
        <v>941126</v>
      </c>
      <c r="I11" s="428">
        <f>I29+I36+I38+I43</f>
        <v>0</v>
      </c>
      <c r="J11" s="428">
        <f>J29+J36+J38+J43</f>
        <v>0</v>
      </c>
      <c r="K11" s="43"/>
      <c r="L11" s="43"/>
    </row>
    <row r="12" spans="1:12" ht="30" customHeight="1">
      <c r="A12" s="420"/>
      <c r="B12" s="430"/>
      <c r="C12" s="430"/>
      <c r="D12" s="2"/>
      <c r="E12" s="42" t="s">
        <v>152</v>
      </c>
      <c r="F12" s="42" t="s">
        <v>153</v>
      </c>
      <c r="G12" s="431">
        <f t="shared" si="0"/>
        <v>455647.55</v>
      </c>
      <c r="H12" s="432">
        <f>H14+H23++H21+H24</f>
        <v>455647.55</v>
      </c>
      <c r="I12" s="432">
        <f>I14+I23++I21+I24</f>
        <v>0</v>
      </c>
      <c r="J12" s="432">
        <f>J14+J23++J21+J24</f>
        <v>0</v>
      </c>
      <c r="K12" s="43"/>
      <c r="L12" s="43"/>
    </row>
    <row r="13" spans="1:12" ht="15.75">
      <c r="A13" s="64" t="s">
        <v>313</v>
      </c>
      <c r="B13" s="116" t="s">
        <v>239</v>
      </c>
      <c r="C13" s="116"/>
      <c r="D13" s="2" t="s">
        <v>240</v>
      </c>
      <c r="E13" s="42"/>
      <c r="F13" s="42"/>
      <c r="G13" s="431">
        <f t="shared" si="0"/>
        <v>539500</v>
      </c>
      <c r="H13" s="432">
        <f>H14+H23+H37+H40</f>
        <v>539500</v>
      </c>
      <c r="I13" s="432">
        <f>I14+I23+I37+I40</f>
        <v>0</v>
      </c>
      <c r="J13" s="432">
        <f>J14+J23+J37+J40</f>
        <v>0</v>
      </c>
      <c r="K13" s="43"/>
      <c r="L13" s="43"/>
    </row>
    <row r="14" spans="1:12" ht="15.75" hidden="1" outlineLevel="1">
      <c r="A14" s="433" t="s">
        <v>131</v>
      </c>
      <c r="B14" s="116" t="s">
        <v>130</v>
      </c>
      <c r="C14" s="116"/>
      <c r="D14" s="76" t="s">
        <v>349</v>
      </c>
      <c r="E14" s="42"/>
      <c r="F14" s="42"/>
      <c r="G14" s="431">
        <f t="shared" si="0"/>
        <v>209500</v>
      </c>
      <c r="H14" s="432">
        <f>H15</f>
        <v>209500</v>
      </c>
      <c r="I14" s="432">
        <f>I15</f>
        <v>0</v>
      </c>
      <c r="J14" s="432">
        <f>J15</f>
        <v>0</v>
      </c>
      <c r="K14" s="43"/>
      <c r="L14" s="43"/>
    </row>
    <row r="15" spans="1:12" ht="15.75" collapsed="1">
      <c r="A15" s="58" t="s">
        <v>134</v>
      </c>
      <c r="B15" s="59" t="s">
        <v>133</v>
      </c>
      <c r="C15" s="59" t="s">
        <v>616</v>
      </c>
      <c r="D15" s="38" t="s">
        <v>132</v>
      </c>
      <c r="E15" s="42"/>
      <c r="F15" s="42"/>
      <c r="G15" s="431">
        <f t="shared" si="0"/>
        <v>209500</v>
      </c>
      <c r="H15" s="432">
        <f>H16+H17+H18+H19+H20</f>
        <v>209500</v>
      </c>
      <c r="I15" s="432">
        <f>I16+I17+I18+I19+I20</f>
        <v>0</v>
      </c>
      <c r="J15" s="432">
        <f>J16+J17+J18+J19+J20</f>
        <v>0</v>
      </c>
      <c r="K15" s="43"/>
      <c r="L15" s="43"/>
    </row>
    <row r="16" spans="1:12" ht="29.25" customHeight="1">
      <c r="A16" s="60"/>
      <c r="B16" s="61"/>
      <c r="C16" s="61"/>
      <c r="D16" s="22" t="s">
        <v>589</v>
      </c>
      <c r="E16" s="21"/>
      <c r="F16" s="21"/>
      <c r="G16" s="431">
        <f t="shared" si="0"/>
        <v>14500</v>
      </c>
      <c r="H16" s="434">
        <v>14500</v>
      </c>
      <c r="I16" s="432"/>
      <c r="J16" s="434"/>
      <c r="K16" s="43"/>
      <c r="L16" s="43"/>
    </row>
    <row r="17" spans="1:12" ht="29.25" customHeight="1">
      <c r="A17" s="60"/>
      <c r="B17" s="61"/>
      <c r="C17" s="61"/>
      <c r="D17" s="22" t="s">
        <v>590</v>
      </c>
      <c r="E17" s="21"/>
      <c r="F17" s="21"/>
      <c r="G17" s="431">
        <f t="shared" si="0"/>
        <v>35000</v>
      </c>
      <c r="H17" s="434">
        <v>35000</v>
      </c>
      <c r="I17" s="432"/>
      <c r="J17" s="434"/>
      <c r="K17" s="43"/>
      <c r="L17" s="43"/>
    </row>
    <row r="18" spans="1:12" ht="45" customHeight="1" hidden="1" outlineLevel="1">
      <c r="A18" s="60"/>
      <c r="B18" s="61"/>
      <c r="C18" s="61"/>
      <c r="D18" s="22"/>
      <c r="E18" s="21"/>
      <c r="F18" s="21"/>
      <c r="G18" s="431">
        <f t="shared" si="0"/>
        <v>0</v>
      </c>
      <c r="H18" s="434"/>
      <c r="I18" s="432"/>
      <c r="J18" s="434">
        <f>H18</f>
        <v>0</v>
      </c>
      <c r="K18" s="43"/>
      <c r="L18" s="43"/>
    </row>
    <row r="19" spans="1:12" ht="25.5" collapsed="1">
      <c r="A19" s="60"/>
      <c r="B19" s="61"/>
      <c r="C19" s="61"/>
      <c r="D19" s="22" t="s">
        <v>596</v>
      </c>
      <c r="E19" s="21"/>
      <c r="F19" s="21"/>
      <c r="G19" s="431">
        <f t="shared" si="0"/>
        <v>100000</v>
      </c>
      <c r="H19" s="434">
        <v>100000</v>
      </c>
      <c r="I19" s="432"/>
      <c r="J19" s="434"/>
      <c r="K19" s="43"/>
      <c r="L19" s="43"/>
    </row>
    <row r="20" spans="1:12" ht="25.5">
      <c r="A20" s="33"/>
      <c r="B20" s="33"/>
      <c r="C20" s="33"/>
      <c r="D20" s="435" t="s">
        <v>657</v>
      </c>
      <c r="E20" s="33"/>
      <c r="F20" s="33"/>
      <c r="G20" s="431">
        <f t="shared" si="0"/>
        <v>60000</v>
      </c>
      <c r="H20" s="436">
        <v>60000</v>
      </c>
      <c r="I20" s="436"/>
      <c r="J20" s="434"/>
      <c r="K20" s="43"/>
      <c r="L20" s="43"/>
    </row>
    <row r="21" spans="1:12" ht="15.75" hidden="1" outlineLevel="1">
      <c r="A21" s="437" t="s">
        <v>111</v>
      </c>
      <c r="B21" s="342" t="s">
        <v>107</v>
      </c>
      <c r="C21" s="438"/>
      <c r="D21" s="439" t="s">
        <v>591</v>
      </c>
      <c r="E21" s="440"/>
      <c r="F21" s="440"/>
      <c r="G21" s="431">
        <f t="shared" si="0"/>
        <v>121500</v>
      </c>
      <c r="H21" s="441">
        <f>H22</f>
        <v>121500</v>
      </c>
      <c r="I21" s="441">
        <f>I22</f>
        <v>0</v>
      </c>
      <c r="J21" s="441">
        <f>J22</f>
        <v>0</v>
      </c>
      <c r="K21" s="43"/>
      <c r="L21" s="43"/>
    </row>
    <row r="22" spans="1:12" ht="25.5" collapsed="1">
      <c r="A22" s="60" t="s">
        <v>110</v>
      </c>
      <c r="B22" s="61" t="s">
        <v>108</v>
      </c>
      <c r="C22" s="61" t="s">
        <v>613</v>
      </c>
      <c r="D22" s="22" t="s">
        <v>109</v>
      </c>
      <c r="E22" s="22"/>
      <c r="F22" s="22"/>
      <c r="G22" s="431">
        <f t="shared" si="0"/>
        <v>121500</v>
      </c>
      <c r="H22" s="434">
        <f>50000+20000+50000+1500</f>
        <v>121500</v>
      </c>
      <c r="I22" s="432"/>
      <c r="J22" s="434"/>
      <c r="K22" s="43"/>
      <c r="L22" s="43"/>
    </row>
    <row r="23" spans="1:12" ht="54">
      <c r="A23" s="58" t="s">
        <v>354</v>
      </c>
      <c r="B23" s="59" t="s">
        <v>562</v>
      </c>
      <c r="C23" s="59" t="s">
        <v>617</v>
      </c>
      <c r="D23" s="68" t="s">
        <v>106</v>
      </c>
      <c r="E23" s="22"/>
      <c r="F23" s="22"/>
      <c r="G23" s="431">
        <f t="shared" si="0"/>
        <v>120000</v>
      </c>
      <c r="H23" s="432">
        <v>120000</v>
      </c>
      <c r="I23" s="432"/>
      <c r="J23" s="442"/>
      <c r="K23" s="43"/>
      <c r="L23" s="43"/>
    </row>
    <row r="24" spans="1:12" ht="25.5">
      <c r="A24" s="60" t="s">
        <v>315</v>
      </c>
      <c r="B24" s="63">
        <v>3011</v>
      </c>
      <c r="C24" s="61" t="s">
        <v>613</v>
      </c>
      <c r="D24" s="22" t="s">
        <v>316</v>
      </c>
      <c r="E24" s="443"/>
      <c r="F24" s="443"/>
      <c r="G24" s="444">
        <f t="shared" si="0"/>
        <v>4647.55</v>
      </c>
      <c r="H24" s="445">
        <f>4647.55</f>
        <v>4647.55</v>
      </c>
      <c r="I24" s="432">
        <f>I26+I25+I28+I27</f>
        <v>0</v>
      </c>
      <c r="J24" s="432">
        <f>J26+J25+J28+J27</f>
        <v>0</v>
      </c>
      <c r="K24" s="43"/>
      <c r="L24" s="43"/>
    </row>
    <row r="25" spans="1:12" ht="29.25" customHeight="1">
      <c r="A25" s="60" t="s">
        <v>338</v>
      </c>
      <c r="B25" s="63">
        <v>3033</v>
      </c>
      <c r="C25" s="61" t="s">
        <v>614</v>
      </c>
      <c r="D25" s="22" t="s">
        <v>70</v>
      </c>
      <c r="E25" s="443"/>
      <c r="F25" s="443"/>
      <c r="G25" s="431">
        <f t="shared" si="0"/>
        <v>86650</v>
      </c>
      <c r="H25" s="434">
        <v>86650</v>
      </c>
      <c r="I25" s="432"/>
      <c r="J25" s="434"/>
      <c r="K25" s="43"/>
      <c r="L25" s="43"/>
    </row>
    <row r="26" spans="1:12" ht="35.25" customHeight="1" collapsed="1">
      <c r="A26" s="60" t="s">
        <v>339</v>
      </c>
      <c r="B26" s="63">
        <v>3035</v>
      </c>
      <c r="C26" s="61" t="s">
        <v>614</v>
      </c>
      <c r="D26" s="22" t="s">
        <v>632</v>
      </c>
      <c r="E26" s="443"/>
      <c r="F26" s="443"/>
      <c r="G26" s="444">
        <f t="shared" si="0"/>
        <v>151929.45</v>
      </c>
      <c r="H26" s="446">
        <f>151250+5327+-4647.55</f>
        <v>151929.45</v>
      </c>
      <c r="I26" s="432"/>
      <c r="J26" s="434"/>
      <c r="K26" s="43"/>
      <c r="L26" s="43"/>
    </row>
    <row r="27" spans="1:12" ht="15.75">
      <c r="A27" s="60" t="s">
        <v>336</v>
      </c>
      <c r="B27" s="63">
        <v>3031</v>
      </c>
      <c r="C27" s="61" t="s">
        <v>614</v>
      </c>
      <c r="D27" s="1" t="s">
        <v>335</v>
      </c>
      <c r="E27" s="443"/>
      <c r="F27" s="443"/>
      <c r="G27" s="431">
        <f t="shared" si="0"/>
        <v>7500</v>
      </c>
      <c r="H27" s="434">
        <v>7500</v>
      </c>
      <c r="I27" s="432"/>
      <c r="J27" s="434"/>
      <c r="K27" s="43"/>
      <c r="L27" s="43"/>
    </row>
    <row r="28" spans="1:12" ht="35.25" customHeight="1">
      <c r="A28" s="60" t="s">
        <v>337</v>
      </c>
      <c r="B28" s="61" t="s">
        <v>567</v>
      </c>
      <c r="C28" s="61" t="s">
        <v>614</v>
      </c>
      <c r="D28" s="21" t="s">
        <v>631</v>
      </c>
      <c r="E28" s="443"/>
      <c r="F28" s="443"/>
      <c r="G28" s="431">
        <f t="shared" si="0"/>
        <v>29399</v>
      </c>
      <c r="H28" s="434">
        <f>16502+12897</f>
        <v>29399</v>
      </c>
      <c r="I28" s="432"/>
      <c r="J28" s="434"/>
      <c r="K28" s="43"/>
      <c r="L28" s="43"/>
    </row>
    <row r="29" spans="1:12" ht="20.25" customHeight="1">
      <c r="A29" s="447"/>
      <c r="B29" s="448"/>
      <c r="C29" s="449"/>
      <c r="D29" s="450" t="s">
        <v>154</v>
      </c>
      <c r="E29" s="450"/>
      <c r="F29" s="450"/>
      <c r="G29" s="451">
        <f t="shared" si="0"/>
        <v>731126</v>
      </c>
      <c r="H29" s="452">
        <f>H15+H22+H23+H24+H25+H26+H27+H28</f>
        <v>731126</v>
      </c>
      <c r="I29" s="452">
        <f>I15+I37+I21+I23+I24</f>
        <v>0</v>
      </c>
      <c r="J29" s="452">
        <f>J15+J37+J21+J23+J24</f>
        <v>0</v>
      </c>
      <c r="K29" s="43"/>
      <c r="L29" s="43"/>
    </row>
    <row r="30" spans="1:12" ht="20.25" customHeight="1" hidden="1" outlineLevel="1">
      <c r="A30" s="58">
        <v>1513400</v>
      </c>
      <c r="B30" s="59" t="s">
        <v>155</v>
      </c>
      <c r="C30" s="59" t="s">
        <v>616</v>
      </c>
      <c r="D30" s="38" t="s">
        <v>156</v>
      </c>
      <c r="E30" s="453"/>
      <c r="F30" s="453"/>
      <c r="G30" s="431">
        <f t="shared" si="0"/>
        <v>0</v>
      </c>
      <c r="H30" s="432"/>
      <c r="I30" s="432"/>
      <c r="J30" s="432"/>
      <c r="K30" s="43"/>
      <c r="L30" s="43"/>
    </row>
    <row r="31" spans="1:10" s="455" customFormat="1" ht="68.25" customHeight="1" hidden="1" outlineLevel="1">
      <c r="A31" s="94">
        <v>1513403</v>
      </c>
      <c r="B31" s="86" t="s">
        <v>157</v>
      </c>
      <c r="C31" s="86" t="s">
        <v>616</v>
      </c>
      <c r="D31" s="103" t="s">
        <v>40</v>
      </c>
      <c r="E31" s="454" t="s">
        <v>158</v>
      </c>
      <c r="F31" s="454"/>
      <c r="G31" s="431">
        <f t="shared" si="0"/>
        <v>0</v>
      </c>
      <c r="H31" s="434"/>
      <c r="I31" s="432"/>
      <c r="J31" s="434">
        <f>I31+H31</f>
        <v>0</v>
      </c>
    </row>
    <row r="32" spans="1:12" ht="30.75" customHeight="1" hidden="1" outlineLevel="1">
      <c r="A32" s="447"/>
      <c r="B32" s="449"/>
      <c r="C32" s="449"/>
      <c r="D32" s="450" t="s">
        <v>154</v>
      </c>
      <c r="E32" s="450"/>
      <c r="F32" s="450"/>
      <c r="G32" s="431">
        <f t="shared" si="0"/>
        <v>0</v>
      </c>
      <c r="H32" s="452">
        <f>H31</f>
        <v>0</v>
      </c>
      <c r="I32" s="452">
        <f>I31</f>
        <v>0</v>
      </c>
      <c r="J32" s="452">
        <f>J31</f>
        <v>0</v>
      </c>
      <c r="K32" s="43"/>
      <c r="L32" s="43"/>
    </row>
    <row r="33" spans="1:12" ht="73.5" customHeight="1" hidden="1" outlineLevel="1" collapsed="1">
      <c r="A33" s="456"/>
      <c r="B33" s="457"/>
      <c r="C33" s="457"/>
      <c r="D33" s="453"/>
      <c r="E33" s="453" t="s">
        <v>159</v>
      </c>
      <c r="F33" s="453"/>
      <c r="G33" s="431">
        <f t="shared" si="0"/>
        <v>0</v>
      </c>
      <c r="H33" s="432"/>
      <c r="I33" s="432"/>
      <c r="J33" s="432"/>
      <c r="K33" s="43"/>
      <c r="L33" s="43"/>
    </row>
    <row r="34" spans="1:12" ht="13.5" customHeight="1" hidden="1" outlineLevel="1">
      <c r="A34" s="458">
        <v>1513200</v>
      </c>
      <c r="B34" s="459" t="s">
        <v>160</v>
      </c>
      <c r="C34" s="100"/>
      <c r="D34" s="101" t="s">
        <v>591</v>
      </c>
      <c r="E34" s="453" t="s">
        <v>64</v>
      </c>
      <c r="F34" s="453"/>
      <c r="G34" s="431">
        <f t="shared" si="0"/>
        <v>0</v>
      </c>
      <c r="H34" s="432">
        <f>H35</f>
        <v>0</v>
      </c>
      <c r="I34" s="432">
        <f>I35</f>
        <v>0</v>
      </c>
      <c r="J34" s="442">
        <f>J35</f>
        <v>0</v>
      </c>
      <c r="K34" s="43"/>
      <c r="L34" s="43"/>
    </row>
    <row r="35" spans="1:12" ht="25.5" customHeight="1" hidden="1" outlineLevel="1">
      <c r="A35" s="93">
        <v>1513202</v>
      </c>
      <c r="B35" s="460" t="s">
        <v>161</v>
      </c>
      <c r="C35" s="61" t="s">
        <v>613</v>
      </c>
      <c r="D35" s="22" t="s">
        <v>162</v>
      </c>
      <c r="E35" s="453"/>
      <c r="F35" s="453"/>
      <c r="G35" s="431">
        <f t="shared" si="0"/>
        <v>0</v>
      </c>
      <c r="H35" s="434"/>
      <c r="I35" s="432"/>
      <c r="J35" s="434">
        <f>I35+H35</f>
        <v>0</v>
      </c>
      <c r="K35" s="43"/>
      <c r="L35" s="43"/>
    </row>
    <row r="36" spans="1:12" ht="15.75" customHeight="1" hidden="1" outlineLevel="1">
      <c r="A36" s="447"/>
      <c r="B36" s="461"/>
      <c r="C36" s="461"/>
      <c r="D36" s="450" t="s">
        <v>154</v>
      </c>
      <c r="E36" s="450"/>
      <c r="F36" s="450"/>
      <c r="G36" s="431">
        <f t="shared" si="0"/>
        <v>0</v>
      </c>
      <c r="H36" s="452">
        <f>H34</f>
        <v>0</v>
      </c>
      <c r="I36" s="452">
        <f>I34</f>
        <v>0</v>
      </c>
      <c r="J36" s="452">
        <f>J34</f>
        <v>0</v>
      </c>
      <c r="K36" s="43"/>
      <c r="L36" s="43"/>
    </row>
    <row r="37" spans="1:12" ht="40.5" collapsed="1">
      <c r="A37" s="58" t="s">
        <v>353</v>
      </c>
      <c r="B37" s="100" t="s">
        <v>578</v>
      </c>
      <c r="C37" s="100" t="s">
        <v>612</v>
      </c>
      <c r="D37" s="68" t="s">
        <v>163</v>
      </c>
      <c r="E37" s="214" t="s">
        <v>164</v>
      </c>
      <c r="F37" s="214" t="s">
        <v>165</v>
      </c>
      <c r="G37" s="431">
        <f t="shared" si="0"/>
        <v>170000</v>
      </c>
      <c r="H37" s="432">
        <v>170000</v>
      </c>
      <c r="I37" s="432"/>
      <c r="J37" s="432"/>
      <c r="K37" s="43"/>
      <c r="L37" s="43"/>
    </row>
    <row r="38" spans="1:12" ht="15.75">
      <c r="A38" s="447"/>
      <c r="B38" s="448"/>
      <c r="C38" s="449"/>
      <c r="D38" s="450" t="s">
        <v>154</v>
      </c>
      <c r="E38" s="450"/>
      <c r="F38" s="450"/>
      <c r="G38" s="451">
        <f t="shared" si="0"/>
        <v>170000</v>
      </c>
      <c r="H38" s="452">
        <f>H37</f>
        <v>170000</v>
      </c>
      <c r="I38" s="452">
        <f>I37</f>
        <v>0</v>
      </c>
      <c r="J38" s="452">
        <f>J37</f>
        <v>0</v>
      </c>
      <c r="K38" s="43"/>
      <c r="L38" s="43"/>
    </row>
    <row r="39" spans="1:12" ht="76.5">
      <c r="A39" s="64" t="s">
        <v>313</v>
      </c>
      <c r="B39" s="116" t="s">
        <v>239</v>
      </c>
      <c r="C39" s="116"/>
      <c r="D39" s="2" t="s">
        <v>240</v>
      </c>
      <c r="E39" s="42" t="s">
        <v>166</v>
      </c>
      <c r="F39" s="42" t="s">
        <v>167</v>
      </c>
      <c r="G39" s="431">
        <f t="shared" si="0"/>
        <v>40000</v>
      </c>
      <c r="H39" s="432">
        <f aca="true" t="shared" si="1" ref="H39:J41">H40</f>
        <v>40000</v>
      </c>
      <c r="I39" s="432">
        <f t="shared" si="1"/>
        <v>0</v>
      </c>
      <c r="J39" s="432">
        <f t="shared" si="1"/>
        <v>0</v>
      </c>
      <c r="K39" s="43"/>
      <c r="L39" s="43"/>
    </row>
    <row r="40" spans="1:12" ht="15.75" hidden="1" outlineLevel="1">
      <c r="A40" s="433" t="s">
        <v>131</v>
      </c>
      <c r="B40" s="116" t="s">
        <v>130</v>
      </c>
      <c r="C40" s="116"/>
      <c r="D40" s="76" t="s">
        <v>349</v>
      </c>
      <c r="E40" s="42"/>
      <c r="F40" s="42"/>
      <c r="G40" s="431">
        <f t="shared" si="0"/>
        <v>40000</v>
      </c>
      <c r="H40" s="432">
        <f t="shared" si="1"/>
        <v>40000</v>
      </c>
      <c r="I40" s="432">
        <f t="shared" si="1"/>
        <v>0</v>
      </c>
      <c r="J40" s="432">
        <f t="shared" si="1"/>
        <v>0</v>
      </c>
      <c r="K40" s="43"/>
      <c r="L40" s="43"/>
    </row>
    <row r="41" spans="1:12" ht="15.75" collapsed="1">
      <c r="A41" s="58" t="s">
        <v>134</v>
      </c>
      <c r="B41" s="59" t="s">
        <v>133</v>
      </c>
      <c r="C41" s="59" t="s">
        <v>616</v>
      </c>
      <c r="D41" s="38" t="s">
        <v>132</v>
      </c>
      <c r="E41" s="42"/>
      <c r="F41" s="42"/>
      <c r="G41" s="431">
        <f t="shared" si="0"/>
        <v>40000</v>
      </c>
      <c r="H41" s="432">
        <f t="shared" si="1"/>
        <v>40000</v>
      </c>
      <c r="I41" s="432">
        <f t="shared" si="1"/>
        <v>0</v>
      </c>
      <c r="J41" s="432">
        <f t="shared" si="1"/>
        <v>0</v>
      </c>
      <c r="K41" s="43"/>
      <c r="L41" s="43"/>
    </row>
    <row r="42" spans="1:12" ht="38.25">
      <c r="A42" s="456"/>
      <c r="B42" s="85"/>
      <c r="C42" s="457"/>
      <c r="D42" s="22" t="s">
        <v>40</v>
      </c>
      <c r="E42" s="21"/>
      <c r="F42" s="21"/>
      <c r="G42" s="431">
        <f aca="true" t="shared" si="2" ref="G42:G69">H42+I42</f>
        <v>40000</v>
      </c>
      <c r="H42" s="434">
        <v>40000</v>
      </c>
      <c r="I42" s="432"/>
      <c r="J42" s="434"/>
      <c r="K42" s="43"/>
      <c r="L42" s="43"/>
    </row>
    <row r="43" spans="1:12" ht="15.75">
      <c r="A43" s="447"/>
      <c r="B43" s="462"/>
      <c r="C43" s="461"/>
      <c r="D43" s="450" t="s">
        <v>154</v>
      </c>
      <c r="E43" s="450"/>
      <c r="F43" s="450"/>
      <c r="G43" s="451">
        <f t="shared" si="2"/>
        <v>40000</v>
      </c>
      <c r="H43" s="452">
        <f>H39</f>
        <v>40000</v>
      </c>
      <c r="I43" s="452">
        <f>I39</f>
        <v>0</v>
      </c>
      <c r="J43" s="452">
        <f>J39</f>
        <v>0</v>
      </c>
      <c r="K43" s="43"/>
      <c r="L43" s="43"/>
    </row>
    <row r="44" spans="1:12" ht="19.5">
      <c r="A44" s="104" t="s">
        <v>355</v>
      </c>
      <c r="B44" s="463"/>
      <c r="C44" s="463"/>
      <c r="D44" s="464" t="s">
        <v>168</v>
      </c>
      <c r="E44" s="465"/>
      <c r="F44" s="465"/>
      <c r="G44" s="466">
        <f t="shared" si="2"/>
        <v>14809903.09</v>
      </c>
      <c r="H44" s="467">
        <f>H53+H57+H61+H63+H69+H72+H75+H78+H81+H88+H92+H95+H98+H101+H107+H104+H84+H111</f>
        <v>12360137.89</v>
      </c>
      <c r="I44" s="467">
        <f>I53+I57+I61+I63+I69+I72+I75+I78+I81+I88+I92+I95+I98+I101+I107+I104+I84+I111</f>
        <v>2449765.2</v>
      </c>
      <c r="J44" s="467">
        <f>J53+J57+J61+J63+J69+J72+J75+J78+J81+J88+J92+J95+J98+J101+J107+J104+J84+J111</f>
        <v>2449765.2</v>
      </c>
      <c r="K44" s="43"/>
      <c r="L44" s="43"/>
    </row>
    <row r="45" spans="1:12" ht="15.75">
      <c r="A45" s="105" t="s">
        <v>356</v>
      </c>
      <c r="B45" s="429"/>
      <c r="C45" s="429"/>
      <c r="D45" s="106" t="s">
        <v>511</v>
      </c>
      <c r="E45" s="465"/>
      <c r="F45" s="465"/>
      <c r="G45" s="466">
        <f t="shared" si="2"/>
        <v>14809903.09</v>
      </c>
      <c r="H45" s="467">
        <f>H44</f>
        <v>12360137.89</v>
      </c>
      <c r="I45" s="467">
        <f>I44</f>
        <v>2449765.2</v>
      </c>
      <c r="J45" s="467">
        <f>J44</f>
        <v>2449765.2</v>
      </c>
      <c r="K45" s="43"/>
      <c r="L45" s="43"/>
    </row>
    <row r="46" spans="1:12" ht="38.25">
      <c r="A46" s="64" t="s">
        <v>393</v>
      </c>
      <c r="B46" s="54" t="s">
        <v>169</v>
      </c>
      <c r="C46" s="54"/>
      <c r="D46" s="36" t="s">
        <v>238</v>
      </c>
      <c r="E46" s="468" t="s">
        <v>170</v>
      </c>
      <c r="F46" s="2" t="s">
        <v>171</v>
      </c>
      <c r="G46" s="431">
        <f t="shared" si="2"/>
        <v>1100000</v>
      </c>
      <c r="H46" s="442">
        <f>H47+H49+H51</f>
        <v>1060000</v>
      </c>
      <c r="I46" s="442">
        <f>I47+I49+I51</f>
        <v>40000</v>
      </c>
      <c r="J46" s="442">
        <f>J47+J49+J51</f>
        <v>40000</v>
      </c>
      <c r="K46" s="43"/>
      <c r="L46" s="43"/>
    </row>
    <row r="47" spans="1:12" ht="15.75" hidden="1" outlineLevel="1">
      <c r="A47" s="433" t="s">
        <v>394</v>
      </c>
      <c r="B47" s="69">
        <v>5010</v>
      </c>
      <c r="C47" s="59"/>
      <c r="D47" s="73" t="s">
        <v>602</v>
      </c>
      <c r="E47" s="468"/>
      <c r="F47" s="468"/>
      <c r="G47" s="431">
        <f t="shared" si="2"/>
        <v>40000</v>
      </c>
      <c r="H47" s="442">
        <f>H48</f>
        <v>40000</v>
      </c>
      <c r="I47" s="442">
        <f>I48</f>
        <v>0</v>
      </c>
      <c r="J47" s="442">
        <f>J48</f>
        <v>0</v>
      </c>
      <c r="K47" s="43"/>
      <c r="L47" s="43"/>
    </row>
    <row r="48" spans="1:12" ht="25.5" collapsed="1">
      <c r="A48" s="60" t="s">
        <v>395</v>
      </c>
      <c r="B48" s="63">
        <v>5011</v>
      </c>
      <c r="C48" s="61" t="s">
        <v>620</v>
      </c>
      <c r="D48" s="22" t="s">
        <v>603</v>
      </c>
      <c r="E48" s="453"/>
      <c r="F48" s="453"/>
      <c r="G48" s="431">
        <f t="shared" si="2"/>
        <v>40000</v>
      </c>
      <c r="H48" s="469">
        <f>150000-110000</f>
        <v>40000</v>
      </c>
      <c r="I48" s="469"/>
      <c r="J48" s="470"/>
      <c r="K48" s="43"/>
      <c r="L48" s="43"/>
    </row>
    <row r="49" spans="1:12" ht="15.75" hidden="1" outlineLevel="1">
      <c r="A49" s="433" t="s">
        <v>398</v>
      </c>
      <c r="B49" s="69">
        <v>5040</v>
      </c>
      <c r="C49" s="59"/>
      <c r="D49" s="38" t="s">
        <v>508</v>
      </c>
      <c r="E49" s="42"/>
      <c r="F49" s="42"/>
      <c r="G49" s="431">
        <f t="shared" si="2"/>
        <v>1060000</v>
      </c>
      <c r="H49" s="442">
        <f>H50</f>
        <v>1020000</v>
      </c>
      <c r="I49" s="442">
        <f>I50</f>
        <v>40000</v>
      </c>
      <c r="J49" s="442">
        <f>J50</f>
        <v>40000</v>
      </c>
      <c r="K49" s="43"/>
      <c r="L49" s="43"/>
    </row>
    <row r="50" spans="1:12" ht="15.75" collapsed="1">
      <c r="A50" s="60" t="s">
        <v>399</v>
      </c>
      <c r="B50" s="63">
        <v>5041</v>
      </c>
      <c r="C50" s="61" t="s">
        <v>620</v>
      </c>
      <c r="D50" s="18" t="s">
        <v>119</v>
      </c>
      <c r="E50" s="453"/>
      <c r="F50" s="453"/>
      <c r="G50" s="431">
        <f t="shared" si="2"/>
        <v>1060000</v>
      </c>
      <c r="H50" s="469">
        <f>850000+85000+85000</f>
        <v>1020000</v>
      </c>
      <c r="I50" s="434">
        <v>40000</v>
      </c>
      <c r="J50" s="470">
        <v>40000</v>
      </c>
      <c r="K50" s="43"/>
      <c r="L50" s="43"/>
    </row>
    <row r="51" spans="1:12" ht="15.75" hidden="1" outlineLevel="1">
      <c r="A51" s="64" t="s">
        <v>400</v>
      </c>
      <c r="B51" s="54" t="s">
        <v>592</v>
      </c>
      <c r="C51" s="54"/>
      <c r="D51" s="107" t="s">
        <v>593</v>
      </c>
      <c r="E51" s="453"/>
      <c r="F51" s="453"/>
      <c r="G51" s="431">
        <f t="shared" si="2"/>
        <v>0</v>
      </c>
      <c r="H51" s="442">
        <f>H52</f>
        <v>0</v>
      </c>
      <c r="I51" s="434"/>
      <c r="J51" s="442">
        <f>J52</f>
        <v>0</v>
      </c>
      <c r="K51" s="43"/>
      <c r="L51" s="43"/>
    </row>
    <row r="52" spans="1:12" ht="38.25" hidden="1" outlineLevel="1">
      <c r="A52" s="60" t="s">
        <v>401</v>
      </c>
      <c r="B52" s="61" t="s">
        <v>594</v>
      </c>
      <c r="C52" s="61" t="s">
        <v>620</v>
      </c>
      <c r="D52" s="95" t="s">
        <v>595</v>
      </c>
      <c r="E52" s="453"/>
      <c r="F52" s="453"/>
      <c r="G52" s="431">
        <f t="shared" si="2"/>
        <v>0</v>
      </c>
      <c r="H52" s="469"/>
      <c r="I52" s="434"/>
      <c r="J52" s="470"/>
      <c r="K52" s="43"/>
      <c r="L52" s="43"/>
    </row>
    <row r="53" spans="1:12" ht="20.25" customHeight="1" collapsed="1">
      <c r="A53" s="447"/>
      <c r="B53" s="471"/>
      <c r="C53" s="471"/>
      <c r="D53" s="450" t="s">
        <v>154</v>
      </c>
      <c r="E53" s="450"/>
      <c r="F53" s="450"/>
      <c r="G53" s="451">
        <f t="shared" si="2"/>
        <v>1100000</v>
      </c>
      <c r="H53" s="472">
        <f>H50+H48+H52</f>
        <v>1060000</v>
      </c>
      <c r="I53" s="472">
        <f>I50+I48+I52</f>
        <v>40000</v>
      </c>
      <c r="J53" s="472">
        <f>J50+J48+J52</f>
        <v>40000</v>
      </c>
      <c r="K53" s="43"/>
      <c r="L53" s="43"/>
    </row>
    <row r="54" spans="1:12" ht="15.75">
      <c r="A54" s="58" t="s">
        <v>371</v>
      </c>
      <c r="B54" s="64" t="s">
        <v>239</v>
      </c>
      <c r="C54" s="39"/>
      <c r="D54" s="115" t="s">
        <v>240</v>
      </c>
      <c r="E54" s="42"/>
      <c r="F54" s="42"/>
      <c r="G54" s="431">
        <f t="shared" si="2"/>
        <v>0</v>
      </c>
      <c r="H54" s="442"/>
      <c r="I54" s="442"/>
      <c r="J54" s="442"/>
      <c r="K54" s="43"/>
      <c r="L54" s="43"/>
    </row>
    <row r="55" spans="1:12" ht="15.75" hidden="1" outlineLevel="2">
      <c r="A55" s="205" t="s">
        <v>372</v>
      </c>
      <c r="B55" s="59" t="s">
        <v>46</v>
      </c>
      <c r="C55" s="59"/>
      <c r="D55" s="70" t="s">
        <v>598</v>
      </c>
      <c r="E55" s="453"/>
      <c r="F55" s="453"/>
      <c r="G55" s="431">
        <f t="shared" si="2"/>
        <v>15000</v>
      </c>
      <c r="H55" s="442">
        <f>H56</f>
        <v>15000</v>
      </c>
      <c r="I55" s="442">
        <f>I56</f>
        <v>0</v>
      </c>
      <c r="J55" s="442">
        <f>J56</f>
        <v>0</v>
      </c>
      <c r="K55" s="43"/>
      <c r="L55" s="43"/>
    </row>
    <row r="56" spans="1:10" ht="56.25" customHeight="1" collapsed="1">
      <c r="A56" s="60" t="s">
        <v>373</v>
      </c>
      <c r="B56" s="61" t="s">
        <v>48</v>
      </c>
      <c r="C56" s="61" t="s">
        <v>612</v>
      </c>
      <c r="D56" s="21" t="s">
        <v>599</v>
      </c>
      <c r="E56" s="468" t="s">
        <v>172</v>
      </c>
      <c r="F56" s="2" t="s">
        <v>173</v>
      </c>
      <c r="G56" s="431">
        <f t="shared" si="2"/>
        <v>15000</v>
      </c>
      <c r="H56" s="469">
        <v>15000</v>
      </c>
      <c r="I56" s="434"/>
      <c r="J56" s="470"/>
    </row>
    <row r="57" spans="1:10" ht="15.75">
      <c r="A57" s="447"/>
      <c r="B57" s="471"/>
      <c r="C57" s="471"/>
      <c r="D57" s="450" t="s">
        <v>154</v>
      </c>
      <c r="E57" s="450"/>
      <c r="F57" s="450"/>
      <c r="G57" s="451">
        <f t="shared" si="2"/>
        <v>15000</v>
      </c>
      <c r="H57" s="472">
        <f>H56</f>
        <v>15000</v>
      </c>
      <c r="I57" s="472">
        <f>I56</f>
        <v>0</v>
      </c>
      <c r="J57" s="472">
        <f>J56</f>
        <v>0</v>
      </c>
    </row>
    <row r="58" spans="1:10" ht="15.75" hidden="1" outlineLevel="1" collapsed="1">
      <c r="A58" s="64" t="s">
        <v>672</v>
      </c>
      <c r="B58" s="473"/>
      <c r="C58" s="473"/>
      <c r="D58" s="453" t="s">
        <v>142</v>
      </c>
      <c r="E58" s="474"/>
      <c r="F58" s="474"/>
      <c r="G58" s="431">
        <f t="shared" si="2"/>
        <v>540000</v>
      </c>
      <c r="H58" s="442">
        <f aca="true" t="shared" si="3" ref="H58:J59">H59</f>
        <v>540000</v>
      </c>
      <c r="I58" s="442">
        <f t="shared" si="3"/>
        <v>0</v>
      </c>
      <c r="J58" s="442">
        <f t="shared" si="3"/>
        <v>0</v>
      </c>
    </row>
    <row r="59" spans="1:11" ht="13.5" customHeight="1" collapsed="1">
      <c r="A59" s="58" t="s">
        <v>672</v>
      </c>
      <c r="B59" s="475" t="s">
        <v>47</v>
      </c>
      <c r="C59" s="473"/>
      <c r="D59" s="453" t="s">
        <v>142</v>
      </c>
      <c r="E59" s="474"/>
      <c r="F59" s="474"/>
      <c r="G59" s="431">
        <f t="shared" si="2"/>
        <v>540000</v>
      </c>
      <c r="H59" s="442">
        <f t="shared" si="3"/>
        <v>540000</v>
      </c>
      <c r="I59" s="442">
        <f t="shared" si="3"/>
        <v>0</v>
      </c>
      <c r="J59" s="442">
        <f t="shared" si="3"/>
        <v>0</v>
      </c>
      <c r="K59" s="43"/>
    </row>
    <row r="60" spans="1:10" ht="38.25">
      <c r="A60" s="60" t="s">
        <v>392</v>
      </c>
      <c r="B60" s="63">
        <v>8410</v>
      </c>
      <c r="C60" s="61" t="s">
        <v>619</v>
      </c>
      <c r="D60" s="22" t="s">
        <v>390</v>
      </c>
      <c r="E60" s="476" t="s">
        <v>174</v>
      </c>
      <c r="F60" s="2" t="s">
        <v>175</v>
      </c>
      <c r="G60" s="431">
        <f t="shared" si="2"/>
        <v>540000</v>
      </c>
      <c r="H60" s="469">
        <f>10000+200000+100000+100000+70000+60000</f>
        <v>540000</v>
      </c>
      <c r="I60" s="434"/>
      <c r="J60" s="477"/>
    </row>
    <row r="61" spans="1:10" ht="15.75">
      <c r="A61" s="447"/>
      <c r="B61" s="471"/>
      <c r="C61" s="471"/>
      <c r="D61" s="450" t="s">
        <v>154</v>
      </c>
      <c r="E61" s="450"/>
      <c r="F61" s="450"/>
      <c r="G61" s="451">
        <f t="shared" si="2"/>
        <v>540000</v>
      </c>
      <c r="H61" s="472">
        <f>H58</f>
        <v>540000</v>
      </c>
      <c r="I61" s="472">
        <f>I58</f>
        <v>0</v>
      </c>
      <c r="J61" s="472">
        <f>J58</f>
        <v>0</v>
      </c>
    </row>
    <row r="62" spans="1:10" ht="51">
      <c r="A62" s="60" t="s">
        <v>673</v>
      </c>
      <c r="B62" s="63">
        <v>8420</v>
      </c>
      <c r="C62" s="61" t="s">
        <v>619</v>
      </c>
      <c r="D62" s="22" t="s">
        <v>675</v>
      </c>
      <c r="E62" s="42" t="s">
        <v>176</v>
      </c>
      <c r="F62" s="2" t="s">
        <v>177</v>
      </c>
      <c r="G62" s="431">
        <f t="shared" si="2"/>
        <v>100000</v>
      </c>
      <c r="H62" s="469">
        <f>50000+50000</f>
        <v>100000</v>
      </c>
      <c r="I62" s="442"/>
      <c r="J62" s="477"/>
    </row>
    <row r="63" spans="1:10" ht="15.75">
      <c r="A63" s="447"/>
      <c r="B63" s="471"/>
      <c r="C63" s="471"/>
      <c r="D63" s="450" t="s">
        <v>154</v>
      </c>
      <c r="E63" s="450"/>
      <c r="F63" s="450"/>
      <c r="G63" s="451">
        <f t="shared" si="2"/>
        <v>100000</v>
      </c>
      <c r="H63" s="472">
        <f>H62</f>
        <v>100000</v>
      </c>
      <c r="I63" s="472">
        <f>I62</f>
        <v>0</v>
      </c>
      <c r="J63" s="472">
        <f>J62</f>
        <v>0</v>
      </c>
    </row>
    <row r="64" spans="1:10" ht="56.25" customHeight="1" hidden="1" outlineLevel="3">
      <c r="A64" s="64" t="s">
        <v>672</v>
      </c>
      <c r="B64" s="102">
        <v>8000</v>
      </c>
      <c r="C64" s="54"/>
      <c r="D64" s="32" t="s">
        <v>142</v>
      </c>
      <c r="E64" s="2" t="s">
        <v>178</v>
      </c>
      <c r="F64" s="2" t="s">
        <v>179</v>
      </c>
      <c r="G64" s="431">
        <f t="shared" si="2"/>
        <v>0</v>
      </c>
      <c r="H64" s="442"/>
      <c r="I64" s="442"/>
      <c r="J64" s="442"/>
    </row>
    <row r="65" spans="1:10" ht="27" hidden="1" outlineLevel="3">
      <c r="A65" s="58" t="s">
        <v>141</v>
      </c>
      <c r="B65" s="69">
        <v>8100</v>
      </c>
      <c r="C65" s="54"/>
      <c r="D65" s="202" t="s">
        <v>140</v>
      </c>
      <c r="E65" s="2"/>
      <c r="F65" s="2"/>
      <c r="G65" s="431">
        <f t="shared" si="2"/>
        <v>0</v>
      </c>
      <c r="H65" s="442">
        <f>H66</f>
        <v>0</v>
      </c>
      <c r="I65" s="442">
        <f>I66</f>
        <v>0</v>
      </c>
      <c r="J65" s="442">
        <f>J66</f>
        <v>0</v>
      </c>
    </row>
    <row r="66" spans="1:10" ht="25.5" hidden="1" outlineLevel="3">
      <c r="A66" s="60" t="s">
        <v>403</v>
      </c>
      <c r="B66" s="63">
        <v>8110</v>
      </c>
      <c r="C66" s="61" t="s">
        <v>622</v>
      </c>
      <c r="D66" s="195" t="s">
        <v>139</v>
      </c>
      <c r="E66" s="33"/>
      <c r="F66" s="33"/>
      <c r="G66" s="431">
        <f t="shared" si="2"/>
        <v>0</v>
      </c>
      <c r="H66" s="469"/>
      <c r="I66" s="442"/>
      <c r="J66" s="432"/>
    </row>
    <row r="67" spans="1:10" ht="51" collapsed="1">
      <c r="A67" s="64" t="s">
        <v>676</v>
      </c>
      <c r="B67" s="58" t="s">
        <v>144</v>
      </c>
      <c r="C67" s="39"/>
      <c r="D67" s="478" t="s">
        <v>501</v>
      </c>
      <c r="E67" s="2" t="s">
        <v>178</v>
      </c>
      <c r="F67" s="2" t="s">
        <v>179</v>
      </c>
      <c r="G67" s="431">
        <f t="shared" si="2"/>
        <v>50000</v>
      </c>
      <c r="H67" s="442">
        <f>H68</f>
        <v>50000</v>
      </c>
      <c r="I67" s="442">
        <f>I68</f>
        <v>0</v>
      </c>
      <c r="J67" s="442">
        <f>J68</f>
        <v>0</v>
      </c>
    </row>
    <row r="68" spans="1:10" ht="27" customHeight="1">
      <c r="A68" s="64" t="s">
        <v>404</v>
      </c>
      <c r="B68" s="196">
        <v>9800</v>
      </c>
      <c r="C68" s="197" t="s">
        <v>626</v>
      </c>
      <c r="D68" s="198" t="s">
        <v>677</v>
      </c>
      <c r="E68" s="2"/>
      <c r="F68" s="2"/>
      <c r="G68" s="431">
        <f t="shared" si="2"/>
        <v>50000</v>
      </c>
      <c r="H68" s="469">
        <v>50000</v>
      </c>
      <c r="I68" s="469"/>
      <c r="J68" s="432"/>
    </row>
    <row r="69" spans="1:10" ht="15.75">
      <c r="A69" s="471"/>
      <c r="B69" s="471"/>
      <c r="C69" s="471"/>
      <c r="D69" s="450" t="s">
        <v>154</v>
      </c>
      <c r="E69" s="450"/>
      <c r="F69" s="450"/>
      <c r="G69" s="451">
        <f t="shared" si="2"/>
        <v>50000</v>
      </c>
      <c r="H69" s="472">
        <f>H65+H67</f>
        <v>50000</v>
      </c>
      <c r="I69" s="472">
        <f>I65+I67</f>
        <v>0</v>
      </c>
      <c r="J69" s="472">
        <f>J65+J67</f>
        <v>0</v>
      </c>
    </row>
    <row r="70" spans="1:10" ht="15.75">
      <c r="A70" s="58" t="s">
        <v>670</v>
      </c>
      <c r="B70" s="54" t="s">
        <v>626</v>
      </c>
      <c r="C70" s="54" t="s">
        <v>608</v>
      </c>
      <c r="D70" s="32" t="s">
        <v>300</v>
      </c>
      <c r="E70" s="42"/>
      <c r="F70" s="42"/>
      <c r="G70" s="431">
        <f>G71</f>
        <v>451326</v>
      </c>
      <c r="H70" s="431">
        <f>H71</f>
        <v>451326</v>
      </c>
      <c r="I70" s="431">
        <f>I71</f>
        <v>0</v>
      </c>
      <c r="J70" s="431">
        <f>J71</f>
        <v>0</v>
      </c>
    </row>
    <row r="71" spans="1:10" ht="38.25">
      <c r="A71" s="60"/>
      <c r="B71" s="479"/>
      <c r="C71" s="479"/>
      <c r="D71" s="480" t="s">
        <v>180</v>
      </c>
      <c r="E71" s="468" t="s">
        <v>181</v>
      </c>
      <c r="F71" s="2" t="s">
        <v>182</v>
      </c>
      <c r="G71" s="431">
        <f aca="true" t="shared" si="4" ref="G71:G91">H71+I71</f>
        <v>451326</v>
      </c>
      <c r="H71" s="469">
        <f>50000+112967+1541+150000+50000+10149+30000+11212+35457</f>
        <v>451326</v>
      </c>
      <c r="I71" s="469"/>
      <c r="J71" s="434"/>
    </row>
    <row r="72" spans="1:10" ht="15.75">
      <c r="A72" s="471"/>
      <c r="B72" s="471"/>
      <c r="C72" s="471"/>
      <c r="D72" s="450" t="s">
        <v>154</v>
      </c>
      <c r="E72" s="450"/>
      <c r="F72" s="450"/>
      <c r="G72" s="451">
        <f t="shared" si="4"/>
        <v>451326</v>
      </c>
      <c r="H72" s="472">
        <f>H71</f>
        <v>451326</v>
      </c>
      <c r="I72" s="472">
        <f>I71</f>
        <v>0</v>
      </c>
      <c r="J72" s="472">
        <f>J71</f>
        <v>0</v>
      </c>
    </row>
    <row r="73" spans="1:10" ht="15.75" hidden="1" outlineLevel="2">
      <c r="A73" s="64" t="s">
        <v>676</v>
      </c>
      <c r="B73" s="58" t="s">
        <v>144</v>
      </c>
      <c r="C73" s="39"/>
      <c r="D73" s="478" t="s">
        <v>501</v>
      </c>
      <c r="E73" s="42"/>
      <c r="F73" s="42"/>
      <c r="G73" s="431">
        <f t="shared" si="4"/>
        <v>0</v>
      </c>
      <c r="H73" s="442">
        <f>H74</f>
        <v>0</v>
      </c>
      <c r="I73" s="442">
        <f>I74</f>
        <v>0</v>
      </c>
      <c r="J73" s="442">
        <f>J74</f>
        <v>0</v>
      </c>
    </row>
    <row r="74" spans="1:11" ht="51" hidden="1" outlineLevel="2">
      <c r="A74" s="64" t="s">
        <v>404</v>
      </c>
      <c r="B74" s="196">
        <v>9800</v>
      </c>
      <c r="C74" s="197" t="s">
        <v>626</v>
      </c>
      <c r="D74" s="198" t="s">
        <v>677</v>
      </c>
      <c r="E74" s="42" t="s">
        <v>185</v>
      </c>
      <c r="F74" s="2" t="s">
        <v>186</v>
      </c>
      <c r="G74" s="431">
        <f t="shared" si="4"/>
        <v>0</v>
      </c>
      <c r="H74" s="469"/>
      <c r="I74" s="469"/>
      <c r="J74" s="434"/>
      <c r="K74" s="43"/>
    </row>
    <row r="75" spans="1:10" ht="15.75" hidden="1" outlineLevel="2">
      <c r="A75" s="471"/>
      <c r="B75" s="471"/>
      <c r="C75" s="471"/>
      <c r="D75" s="450" t="s">
        <v>154</v>
      </c>
      <c r="E75" s="450"/>
      <c r="F75" s="450"/>
      <c r="G75" s="451">
        <f t="shared" si="4"/>
        <v>0</v>
      </c>
      <c r="H75" s="472">
        <f>H73</f>
        <v>0</v>
      </c>
      <c r="I75" s="472">
        <f>I73</f>
        <v>0</v>
      </c>
      <c r="J75" s="472">
        <f>J73</f>
        <v>0</v>
      </c>
    </row>
    <row r="76" spans="1:10" ht="15.75" hidden="1" outlineLevel="2">
      <c r="A76" s="58" t="s">
        <v>187</v>
      </c>
      <c r="B76" s="69">
        <v>7600</v>
      </c>
      <c r="C76" s="59"/>
      <c r="D76" s="38" t="s">
        <v>49</v>
      </c>
      <c r="E76" s="453"/>
      <c r="F76" s="453"/>
      <c r="G76" s="431">
        <f t="shared" si="4"/>
        <v>0</v>
      </c>
      <c r="H76" s="442">
        <f>H77</f>
        <v>0</v>
      </c>
      <c r="I76" s="442">
        <f>I77</f>
        <v>0</v>
      </c>
      <c r="J76" s="442">
        <f>J77</f>
        <v>0</v>
      </c>
    </row>
    <row r="77" spans="1:10" ht="38.25" hidden="1" outlineLevel="2">
      <c r="A77" s="64" t="s">
        <v>402</v>
      </c>
      <c r="B77" s="63">
        <v>7610</v>
      </c>
      <c r="C77" s="61" t="s">
        <v>621</v>
      </c>
      <c r="D77" s="18" t="s">
        <v>640</v>
      </c>
      <c r="E77" s="42" t="s">
        <v>188</v>
      </c>
      <c r="F77" s="42" t="s">
        <v>189</v>
      </c>
      <c r="G77" s="431">
        <f t="shared" si="4"/>
        <v>0</v>
      </c>
      <c r="H77" s="469"/>
      <c r="I77" s="442"/>
      <c r="J77" s="434"/>
    </row>
    <row r="78" spans="1:10" ht="15.75" hidden="1" outlineLevel="2">
      <c r="A78" s="447"/>
      <c r="B78" s="471"/>
      <c r="C78" s="471"/>
      <c r="D78" s="450" t="s">
        <v>154</v>
      </c>
      <c r="E78" s="450"/>
      <c r="F78" s="450"/>
      <c r="G78" s="451">
        <f t="shared" si="4"/>
        <v>0</v>
      </c>
      <c r="H78" s="472">
        <f>H77</f>
        <v>0</v>
      </c>
      <c r="I78" s="472">
        <f>I77</f>
        <v>0</v>
      </c>
      <c r="J78" s="472">
        <f>J77</f>
        <v>0</v>
      </c>
    </row>
    <row r="79" spans="1:10" ht="15.75" hidden="1" outlineLevel="2">
      <c r="A79" s="64" t="s">
        <v>676</v>
      </c>
      <c r="B79" s="58" t="s">
        <v>144</v>
      </c>
      <c r="C79" s="39"/>
      <c r="D79" s="478" t="s">
        <v>501</v>
      </c>
      <c r="E79" s="42"/>
      <c r="F79" s="42"/>
      <c r="G79" s="431">
        <f t="shared" si="4"/>
        <v>0</v>
      </c>
      <c r="H79" s="442"/>
      <c r="I79" s="442"/>
      <c r="J79" s="442"/>
    </row>
    <row r="80" spans="1:10" ht="89.25" hidden="1" outlineLevel="2">
      <c r="A80" s="64" t="s">
        <v>404</v>
      </c>
      <c r="B80" s="196">
        <v>9800</v>
      </c>
      <c r="C80" s="197" t="s">
        <v>626</v>
      </c>
      <c r="D80" s="198" t="s">
        <v>677</v>
      </c>
      <c r="E80" s="42" t="s">
        <v>190</v>
      </c>
      <c r="F80" s="42" t="s">
        <v>191</v>
      </c>
      <c r="G80" s="431">
        <f t="shared" si="4"/>
        <v>0</v>
      </c>
      <c r="H80" s="469"/>
      <c r="I80" s="442"/>
      <c r="J80" s="434"/>
    </row>
    <row r="81" spans="1:10" ht="15.75" hidden="1" outlineLevel="2">
      <c r="A81" s="471"/>
      <c r="B81" s="471"/>
      <c r="C81" s="471"/>
      <c r="D81" s="450" t="s">
        <v>154</v>
      </c>
      <c r="E81" s="450"/>
      <c r="F81" s="450"/>
      <c r="G81" s="451">
        <f t="shared" si="4"/>
        <v>0</v>
      </c>
      <c r="H81" s="472">
        <f>H80</f>
        <v>0</v>
      </c>
      <c r="I81" s="472">
        <f>I80</f>
        <v>0</v>
      </c>
      <c r="J81" s="472">
        <f>J80</f>
        <v>0</v>
      </c>
    </row>
    <row r="82" spans="1:10" ht="15.75" hidden="1" outlineLevel="1">
      <c r="A82" s="64" t="s">
        <v>676</v>
      </c>
      <c r="B82" s="58" t="s">
        <v>144</v>
      </c>
      <c r="C82" s="39"/>
      <c r="D82" s="478" t="s">
        <v>501</v>
      </c>
      <c r="E82" s="42"/>
      <c r="F82" s="42"/>
      <c r="G82" s="431">
        <f t="shared" si="4"/>
        <v>0</v>
      </c>
      <c r="H82" s="442">
        <f>H83</f>
        <v>0</v>
      </c>
      <c r="I82" s="442">
        <f>I83</f>
        <v>0</v>
      </c>
      <c r="J82" s="442">
        <f>J83</f>
        <v>0</v>
      </c>
    </row>
    <row r="83" spans="1:10" ht="89.25" hidden="1" outlineLevel="1">
      <c r="A83" s="64" t="s">
        <v>404</v>
      </c>
      <c r="B83" s="196">
        <v>9800</v>
      </c>
      <c r="C83" s="197" t="s">
        <v>626</v>
      </c>
      <c r="D83" s="198" t="s">
        <v>677</v>
      </c>
      <c r="E83" s="42" t="s">
        <v>192</v>
      </c>
      <c r="F83" s="42" t="s">
        <v>193</v>
      </c>
      <c r="G83" s="431">
        <f t="shared" si="4"/>
        <v>0</v>
      </c>
      <c r="H83" s="469"/>
      <c r="I83" s="469"/>
      <c r="J83" s="434"/>
    </row>
    <row r="84" spans="1:10" ht="15.75" hidden="1" outlineLevel="1">
      <c r="A84" s="471"/>
      <c r="B84" s="471"/>
      <c r="C84" s="471"/>
      <c r="D84" s="450" t="s">
        <v>154</v>
      </c>
      <c r="E84" s="450"/>
      <c r="F84" s="450"/>
      <c r="G84" s="451">
        <f t="shared" si="4"/>
        <v>0</v>
      </c>
      <c r="H84" s="472">
        <f>H83</f>
        <v>0</v>
      </c>
      <c r="I84" s="472">
        <f>I83</f>
        <v>0</v>
      </c>
      <c r="J84" s="472">
        <f>J83</f>
        <v>0</v>
      </c>
    </row>
    <row r="85" spans="1:10" ht="15.75" collapsed="1">
      <c r="A85" s="58" t="s">
        <v>357</v>
      </c>
      <c r="B85" s="59" t="s">
        <v>50</v>
      </c>
      <c r="C85" s="59"/>
      <c r="D85" s="73" t="s">
        <v>51</v>
      </c>
      <c r="E85" s="453"/>
      <c r="F85" s="453"/>
      <c r="G85" s="431">
        <f t="shared" si="4"/>
        <v>10143811.89</v>
      </c>
      <c r="H85" s="442">
        <f>H87+H90+H93</f>
        <v>10143811.89</v>
      </c>
      <c r="I85" s="442">
        <f>I87+I90</f>
        <v>0</v>
      </c>
      <c r="J85" s="442">
        <f>J87+J90</f>
        <v>0</v>
      </c>
    </row>
    <row r="86" spans="1:10" ht="15.75" outlineLevel="1">
      <c r="A86" s="64" t="s">
        <v>367</v>
      </c>
      <c r="B86" s="193" t="s">
        <v>366</v>
      </c>
      <c r="C86" s="17"/>
      <c r="D86" s="38" t="s">
        <v>365</v>
      </c>
      <c r="E86" s="453"/>
      <c r="F86" s="453"/>
      <c r="G86" s="431">
        <f t="shared" si="4"/>
        <v>1554051.24</v>
      </c>
      <c r="H86" s="431">
        <f>H87</f>
        <v>1554051.24</v>
      </c>
      <c r="I86" s="442"/>
      <c r="J86" s="442"/>
    </row>
    <row r="87" spans="1:10" ht="54">
      <c r="A87" s="60" t="s">
        <v>370</v>
      </c>
      <c r="B87" s="61" t="s">
        <v>369</v>
      </c>
      <c r="C87" s="61" t="s">
        <v>633</v>
      </c>
      <c r="D87" s="95" t="s">
        <v>368</v>
      </c>
      <c r="E87" s="453" t="s">
        <v>194</v>
      </c>
      <c r="F87" s="481" t="s">
        <v>195</v>
      </c>
      <c r="G87" s="444">
        <f t="shared" si="4"/>
        <v>1554051.24</v>
      </c>
      <c r="H87" s="482">
        <f>500000+218.76+42686+119000+20000+622200-53.52+250000</f>
        <v>1554051.24</v>
      </c>
      <c r="I87" s="442"/>
      <c r="J87" s="434"/>
    </row>
    <row r="88" spans="1:10" ht="15.75">
      <c r="A88" s="471"/>
      <c r="B88" s="471"/>
      <c r="C88" s="471"/>
      <c r="D88" s="450" t="s">
        <v>154</v>
      </c>
      <c r="E88" s="450"/>
      <c r="F88" s="450"/>
      <c r="G88" s="483">
        <f t="shared" si="4"/>
        <v>1554051.24</v>
      </c>
      <c r="H88" s="484">
        <f>H87</f>
        <v>1554051.24</v>
      </c>
      <c r="I88" s="472">
        <f>I87</f>
        <v>0</v>
      </c>
      <c r="J88" s="472">
        <f>J87</f>
        <v>0</v>
      </c>
    </row>
    <row r="89" spans="1:10" ht="15.75">
      <c r="A89" s="58" t="s">
        <v>363</v>
      </c>
      <c r="B89" s="54" t="s">
        <v>362</v>
      </c>
      <c r="C89" s="59"/>
      <c r="D89" s="73" t="s">
        <v>73</v>
      </c>
      <c r="E89" s="453"/>
      <c r="F89" s="453"/>
      <c r="G89" s="444">
        <f t="shared" si="4"/>
        <v>3532611.85</v>
      </c>
      <c r="H89" s="485">
        <f>H90</f>
        <v>3532611.85</v>
      </c>
      <c r="I89" s="442">
        <f>I90</f>
        <v>0</v>
      </c>
      <c r="J89" s="442">
        <f>J90</f>
        <v>0</v>
      </c>
    </row>
    <row r="90" spans="1:10" ht="53.25" customHeight="1">
      <c r="A90" s="60" t="s">
        <v>364</v>
      </c>
      <c r="B90" s="61" t="s">
        <v>361</v>
      </c>
      <c r="C90" s="61" t="s">
        <v>74</v>
      </c>
      <c r="D90" s="22" t="s">
        <v>359</v>
      </c>
      <c r="E90" s="657" t="s">
        <v>196</v>
      </c>
      <c r="F90" s="659" t="s">
        <v>197</v>
      </c>
      <c r="G90" s="444">
        <f t="shared" si="4"/>
        <v>3532611.85</v>
      </c>
      <c r="H90" s="482">
        <f>1283300+400000+97431+163905.85+45000+367515+262800+100000+149500+8000+400000-20000-50000+50000+-100000+20000+195790+40870+66500+15000+5000+32000</f>
        <v>3532611.85</v>
      </c>
      <c r="I90" s="442"/>
      <c r="J90" s="434"/>
    </row>
    <row r="91" spans="1:10" ht="53.25" customHeight="1">
      <c r="A91" s="60" t="s">
        <v>320</v>
      </c>
      <c r="B91" s="61" t="s">
        <v>323</v>
      </c>
      <c r="C91" s="61" t="s">
        <v>322</v>
      </c>
      <c r="D91" s="22" t="s">
        <v>321</v>
      </c>
      <c r="E91" s="658"/>
      <c r="F91" s="660"/>
      <c r="G91" s="444">
        <f t="shared" si="4"/>
        <v>578000</v>
      </c>
      <c r="H91" s="482"/>
      <c r="I91" s="442">
        <f>500000+40000+38000</f>
        <v>578000</v>
      </c>
      <c r="J91" s="434">
        <f>500000+40000+38000</f>
        <v>578000</v>
      </c>
    </row>
    <row r="92" spans="1:10" ht="15.75">
      <c r="A92" s="471"/>
      <c r="B92" s="486"/>
      <c r="C92" s="486"/>
      <c r="D92" s="450" t="s">
        <v>154</v>
      </c>
      <c r="E92" s="487"/>
      <c r="F92" s="450"/>
      <c r="G92" s="484">
        <f>G90+G91</f>
        <v>4110611.85</v>
      </c>
      <c r="H92" s="484">
        <f>H90+H91</f>
        <v>3532611.85</v>
      </c>
      <c r="I92" s="484">
        <f>I90+I91</f>
        <v>578000</v>
      </c>
      <c r="J92" s="484">
        <f>J90+J91</f>
        <v>578000</v>
      </c>
    </row>
    <row r="93" spans="1:10" ht="53.25" customHeight="1">
      <c r="A93" s="64" t="s">
        <v>358</v>
      </c>
      <c r="B93" s="61" t="s">
        <v>576</v>
      </c>
      <c r="C93" s="61" t="s">
        <v>618</v>
      </c>
      <c r="D93" s="22" t="s">
        <v>597</v>
      </c>
      <c r="E93" s="651" t="s">
        <v>194</v>
      </c>
      <c r="F93" s="653" t="s">
        <v>195</v>
      </c>
      <c r="G93" s="530">
        <f aca="true" t="shared" si="5" ref="G93:G119">H93+I93</f>
        <v>6490914</v>
      </c>
      <c r="H93" s="531">
        <f>50000+400000+880000+450000+40000+43038+300000+432400+408000+165000+-240000+53000+560000+594000+26000+-12607.2+716818-41500-25000+43000+215000</f>
        <v>5057148.8</v>
      </c>
      <c r="I93" s="531">
        <f>163000+656962+187000+167196+49000+12607.2+20000+115000+63000</f>
        <v>1433765.2</v>
      </c>
      <c r="J93" s="532">
        <f>163000+656962+187000+167196+49000+12607.2+20000+115000+63000</f>
        <v>1433765.2</v>
      </c>
    </row>
    <row r="94" spans="1:10" ht="53.25" customHeight="1">
      <c r="A94" s="64" t="s">
        <v>486</v>
      </c>
      <c r="B94" s="61" t="s">
        <v>487</v>
      </c>
      <c r="C94" s="61" t="s">
        <v>668</v>
      </c>
      <c r="D94" s="22" t="s">
        <v>488</v>
      </c>
      <c r="E94" s="652"/>
      <c r="F94" s="654"/>
      <c r="G94" s="488">
        <f t="shared" si="5"/>
        <v>398000</v>
      </c>
      <c r="H94" s="489"/>
      <c r="I94" s="489">
        <v>398000</v>
      </c>
      <c r="J94" s="490">
        <v>398000</v>
      </c>
    </row>
    <row r="95" spans="1:10" ht="15.75">
      <c r="A95" s="471"/>
      <c r="B95" s="486"/>
      <c r="C95" s="486"/>
      <c r="D95" s="450" t="s">
        <v>154</v>
      </c>
      <c r="E95" s="487"/>
      <c r="F95" s="450"/>
      <c r="G95" s="451">
        <f t="shared" si="5"/>
        <v>6888914</v>
      </c>
      <c r="H95" s="472">
        <f>H93+H94</f>
        <v>5057148.8</v>
      </c>
      <c r="I95" s="472">
        <f>I93+I94</f>
        <v>1831765.2</v>
      </c>
      <c r="J95" s="472">
        <f>J93+J94</f>
        <v>1831765.2</v>
      </c>
    </row>
    <row r="96" spans="1:10" ht="15.75" hidden="1" outlineLevel="1">
      <c r="A96" s="64" t="s">
        <v>676</v>
      </c>
      <c r="B96" s="58" t="s">
        <v>144</v>
      </c>
      <c r="C96" s="39"/>
      <c r="D96" s="478" t="s">
        <v>501</v>
      </c>
      <c r="E96" s="450"/>
      <c r="F96" s="453"/>
      <c r="G96" s="431">
        <f t="shared" si="5"/>
        <v>0</v>
      </c>
      <c r="H96" s="442">
        <f>H97</f>
        <v>0</v>
      </c>
      <c r="I96" s="442">
        <f>I97</f>
        <v>0</v>
      </c>
      <c r="J96" s="442">
        <f>J97</f>
        <v>0</v>
      </c>
    </row>
    <row r="97" spans="1:10" ht="25.5" hidden="1" outlineLevel="1">
      <c r="A97" s="64" t="s">
        <v>404</v>
      </c>
      <c r="B97" s="196">
        <v>9800</v>
      </c>
      <c r="C97" s="197" t="s">
        <v>626</v>
      </c>
      <c r="D97" s="491" t="s">
        <v>677</v>
      </c>
      <c r="E97" s="42" t="s">
        <v>152</v>
      </c>
      <c r="F97" s="42" t="s">
        <v>153</v>
      </c>
      <c r="G97" s="431">
        <f t="shared" si="5"/>
        <v>0</v>
      </c>
      <c r="H97" s="469"/>
      <c r="I97" s="442"/>
      <c r="J97" s="434"/>
    </row>
    <row r="98" spans="1:10" ht="15.75" hidden="1" outlineLevel="1">
      <c r="A98" s="471"/>
      <c r="B98" s="486"/>
      <c r="C98" s="486"/>
      <c r="D98" s="450" t="s">
        <v>154</v>
      </c>
      <c r="E98" s="450"/>
      <c r="F98" s="450"/>
      <c r="G98" s="451">
        <f t="shared" si="5"/>
        <v>0</v>
      </c>
      <c r="H98" s="472">
        <f>H96</f>
        <v>0</v>
      </c>
      <c r="I98" s="472">
        <f>I96</f>
        <v>0</v>
      </c>
      <c r="J98" s="472">
        <f>J96</f>
        <v>0</v>
      </c>
    </row>
    <row r="99" spans="1:10" ht="13.5" customHeight="1" hidden="1" outlineLevel="3">
      <c r="A99" s="492" t="s">
        <v>198</v>
      </c>
      <c r="B99" s="493" t="s">
        <v>47</v>
      </c>
      <c r="C99" s="39"/>
      <c r="D99" s="494" t="s">
        <v>199</v>
      </c>
      <c r="E99" s="42"/>
      <c r="F99" s="42"/>
      <c r="G99" s="431">
        <f t="shared" si="5"/>
        <v>0</v>
      </c>
      <c r="H99" s="442"/>
      <c r="I99" s="442"/>
      <c r="J99" s="442"/>
    </row>
    <row r="100" spans="1:10" ht="51" customHeight="1" hidden="1" outlineLevel="3">
      <c r="A100" s="493" t="s">
        <v>200</v>
      </c>
      <c r="B100" s="495">
        <v>8370</v>
      </c>
      <c r="C100" s="496" t="s">
        <v>626</v>
      </c>
      <c r="D100" s="497" t="s">
        <v>201</v>
      </c>
      <c r="E100" s="42" t="s">
        <v>202</v>
      </c>
      <c r="F100" s="42"/>
      <c r="G100" s="431">
        <f t="shared" si="5"/>
        <v>0</v>
      </c>
      <c r="H100" s="469"/>
      <c r="I100" s="442"/>
      <c r="J100" s="434">
        <f>I100+H100</f>
        <v>0</v>
      </c>
    </row>
    <row r="101" spans="1:10" ht="13.5" customHeight="1" hidden="1" outlineLevel="3">
      <c r="A101" s="471"/>
      <c r="B101" s="471"/>
      <c r="C101" s="471"/>
      <c r="D101" s="450" t="s">
        <v>154</v>
      </c>
      <c r="E101" s="450"/>
      <c r="F101" s="450"/>
      <c r="G101" s="431">
        <f t="shared" si="5"/>
        <v>0</v>
      </c>
      <c r="H101" s="472">
        <f>H100</f>
        <v>0</v>
      </c>
      <c r="I101" s="472">
        <f>I100</f>
        <v>0</v>
      </c>
      <c r="J101" s="472">
        <f>J100</f>
        <v>0</v>
      </c>
    </row>
    <row r="102" spans="1:10" ht="15.75" hidden="1" outlineLevel="1">
      <c r="A102" s="64" t="s">
        <v>676</v>
      </c>
      <c r="B102" s="58" t="s">
        <v>144</v>
      </c>
      <c r="C102" s="39"/>
      <c r="D102" s="478" t="s">
        <v>501</v>
      </c>
      <c r="E102" s="42"/>
      <c r="F102" s="42"/>
      <c r="G102" s="431">
        <f t="shared" si="5"/>
        <v>0</v>
      </c>
      <c r="H102" s="442"/>
      <c r="I102" s="442"/>
      <c r="J102" s="442"/>
    </row>
    <row r="103" spans="1:10" ht="38.25" hidden="1" outlineLevel="1">
      <c r="A103" s="64" t="s">
        <v>404</v>
      </c>
      <c r="B103" s="196">
        <v>9800</v>
      </c>
      <c r="C103" s="197" t="s">
        <v>626</v>
      </c>
      <c r="D103" s="491" t="s">
        <v>677</v>
      </c>
      <c r="E103" s="42" t="s">
        <v>203</v>
      </c>
      <c r="F103" s="42" t="s">
        <v>204</v>
      </c>
      <c r="G103" s="431">
        <f t="shared" si="5"/>
        <v>0</v>
      </c>
      <c r="H103" s="469"/>
      <c r="I103" s="469"/>
      <c r="J103" s="434"/>
    </row>
    <row r="104" spans="1:10" ht="15.75" hidden="1" outlineLevel="1">
      <c r="A104" s="471"/>
      <c r="B104" s="471"/>
      <c r="C104" s="471"/>
      <c r="D104" s="450" t="s">
        <v>154</v>
      </c>
      <c r="E104" s="450"/>
      <c r="F104" s="450"/>
      <c r="G104" s="451">
        <f t="shared" si="5"/>
        <v>0</v>
      </c>
      <c r="H104" s="472">
        <f>H103</f>
        <v>0</v>
      </c>
      <c r="I104" s="472">
        <f>I103</f>
        <v>0</v>
      </c>
      <c r="J104" s="472">
        <f>J103</f>
        <v>0</v>
      </c>
    </row>
    <row r="105" spans="1:10" ht="15.75" hidden="1" outlineLevel="1">
      <c r="A105" s="64" t="s">
        <v>676</v>
      </c>
      <c r="B105" s="58" t="s">
        <v>144</v>
      </c>
      <c r="C105" s="39"/>
      <c r="D105" s="478" t="s">
        <v>501</v>
      </c>
      <c r="E105" s="42"/>
      <c r="F105" s="42"/>
      <c r="G105" s="431">
        <f t="shared" si="5"/>
        <v>0</v>
      </c>
      <c r="H105" s="442"/>
      <c r="I105" s="442"/>
      <c r="J105" s="442"/>
    </row>
    <row r="106" spans="1:10" ht="25.5" hidden="1" outlineLevel="1">
      <c r="A106" s="64" t="s">
        <v>404</v>
      </c>
      <c r="B106" s="196">
        <v>9800</v>
      </c>
      <c r="C106" s="197" t="s">
        <v>626</v>
      </c>
      <c r="D106" s="198" t="s">
        <v>677</v>
      </c>
      <c r="E106" s="42" t="s">
        <v>205</v>
      </c>
      <c r="F106" s="42" t="s">
        <v>206</v>
      </c>
      <c r="G106" s="431">
        <f t="shared" si="5"/>
        <v>0</v>
      </c>
      <c r="H106" s="469"/>
      <c r="I106" s="469"/>
      <c r="J106" s="434"/>
    </row>
    <row r="107" spans="1:10" ht="15.75" hidden="1" outlineLevel="1">
      <c r="A107" s="471"/>
      <c r="B107" s="471"/>
      <c r="C107" s="471"/>
      <c r="D107" s="450" t="s">
        <v>154</v>
      </c>
      <c r="E107" s="450"/>
      <c r="F107" s="450"/>
      <c r="G107" s="451">
        <f t="shared" si="5"/>
        <v>0</v>
      </c>
      <c r="H107" s="472">
        <f>H106</f>
        <v>0</v>
      </c>
      <c r="I107" s="472">
        <f>I106</f>
        <v>0</v>
      </c>
      <c r="J107" s="472">
        <f>J106</f>
        <v>0</v>
      </c>
    </row>
    <row r="108" spans="1:10" ht="40.5" customHeight="1" hidden="1" outlineLevel="1">
      <c r="A108" s="493" t="s">
        <v>207</v>
      </c>
      <c r="B108" s="498">
        <v>6300</v>
      </c>
      <c r="C108" s="499"/>
      <c r="D108" s="32" t="s">
        <v>208</v>
      </c>
      <c r="E108" s="453" t="s">
        <v>209</v>
      </c>
      <c r="F108" s="453"/>
      <c r="G108" s="431">
        <f t="shared" si="5"/>
        <v>0</v>
      </c>
      <c r="H108" s="442"/>
      <c r="I108" s="442"/>
      <c r="J108" s="442"/>
    </row>
    <row r="109" spans="1:10" ht="13.5" customHeight="1" hidden="1" outlineLevel="1">
      <c r="A109" s="93" t="s">
        <v>210</v>
      </c>
      <c r="B109" s="500">
        <v>6320</v>
      </c>
      <c r="C109" s="460"/>
      <c r="D109" s="22" t="s">
        <v>211</v>
      </c>
      <c r="E109" s="453"/>
      <c r="F109" s="453"/>
      <c r="G109" s="431">
        <f t="shared" si="5"/>
        <v>0</v>
      </c>
      <c r="H109" s="442">
        <f>H110</f>
        <v>0</v>
      </c>
      <c r="I109" s="442">
        <f>I110</f>
        <v>0</v>
      </c>
      <c r="J109" s="442">
        <f>J110</f>
        <v>0</v>
      </c>
    </row>
    <row r="110" spans="1:10" ht="13.5" customHeight="1" hidden="1" outlineLevel="1">
      <c r="A110" s="93" t="s">
        <v>212</v>
      </c>
      <c r="B110" s="500">
        <v>6324</v>
      </c>
      <c r="C110" s="460" t="s">
        <v>615</v>
      </c>
      <c r="D110" s="22" t="s">
        <v>213</v>
      </c>
      <c r="E110" s="453"/>
      <c r="F110" s="453"/>
      <c r="G110" s="431">
        <f t="shared" si="5"/>
        <v>0</v>
      </c>
      <c r="H110" s="442"/>
      <c r="I110" s="469"/>
      <c r="J110" s="434">
        <f>I110+H110</f>
        <v>0</v>
      </c>
    </row>
    <row r="111" spans="1:10" ht="13.5" customHeight="1" hidden="1" outlineLevel="1">
      <c r="A111" s="471"/>
      <c r="B111" s="486"/>
      <c r="C111" s="486"/>
      <c r="D111" s="450"/>
      <c r="E111" s="450"/>
      <c r="F111" s="450"/>
      <c r="G111" s="431">
        <f t="shared" si="5"/>
        <v>0</v>
      </c>
      <c r="H111" s="472">
        <f>H109</f>
        <v>0</v>
      </c>
      <c r="I111" s="472">
        <f>I109</f>
        <v>0</v>
      </c>
      <c r="J111" s="472">
        <f>J109</f>
        <v>0</v>
      </c>
    </row>
    <row r="112" spans="1:10" ht="19.5" collapsed="1">
      <c r="A112" s="105" t="s">
        <v>559</v>
      </c>
      <c r="B112" s="429"/>
      <c r="C112" s="429"/>
      <c r="D112" s="501" t="s">
        <v>93</v>
      </c>
      <c r="E112" s="98"/>
      <c r="F112" s="98"/>
      <c r="G112" s="427">
        <f t="shared" si="5"/>
        <v>85000</v>
      </c>
      <c r="H112" s="502">
        <f>H115</f>
        <v>85000</v>
      </c>
      <c r="I112" s="502">
        <f>I115</f>
        <v>0</v>
      </c>
      <c r="J112" s="502">
        <f>J115</f>
        <v>0</v>
      </c>
    </row>
    <row r="113" spans="1:10" ht="25.5">
      <c r="A113" s="64" t="s">
        <v>52</v>
      </c>
      <c r="B113" s="64" t="s">
        <v>53</v>
      </c>
      <c r="C113" s="39"/>
      <c r="D113" s="503" t="s">
        <v>199</v>
      </c>
      <c r="E113" s="42" t="s">
        <v>214</v>
      </c>
      <c r="F113" s="504" t="s">
        <v>215</v>
      </c>
      <c r="G113" s="431">
        <f t="shared" si="5"/>
        <v>85000</v>
      </c>
      <c r="H113" s="442">
        <f>H114</f>
        <v>85000</v>
      </c>
      <c r="I113" s="442"/>
      <c r="J113" s="442"/>
    </row>
    <row r="114" spans="1:10" ht="15.75">
      <c r="A114" s="58" t="s">
        <v>301</v>
      </c>
      <c r="B114" s="62" t="s">
        <v>626</v>
      </c>
      <c r="C114" s="62" t="s">
        <v>608</v>
      </c>
      <c r="D114" s="505" t="s">
        <v>300</v>
      </c>
      <c r="E114" s="42"/>
      <c r="F114" s="42"/>
      <c r="G114" s="431">
        <f t="shared" si="5"/>
        <v>85000</v>
      </c>
      <c r="H114" s="442">
        <f>110000+-25000</f>
        <v>85000</v>
      </c>
      <c r="I114" s="442"/>
      <c r="J114" s="434"/>
    </row>
    <row r="115" spans="1:10" ht="15.75">
      <c r="A115" s="471"/>
      <c r="B115" s="471"/>
      <c r="C115" s="471"/>
      <c r="D115" s="450" t="s">
        <v>154</v>
      </c>
      <c r="E115" s="450"/>
      <c r="F115" s="450"/>
      <c r="G115" s="451">
        <f t="shared" si="5"/>
        <v>85000</v>
      </c>
      <c r="H115" s="472">
        <f>H114</f>
        <v>85000</v>
      </c>
      <c r="I115" s="472">
        <f>I114</f>
        <v>0</v>
      </c>
      <c r="J115" s="472">
        <f>J114</f>
        <v>0</v>
      </c>
    </row>
    <row r="116" spans="1:10" ht="40.5" customHeight="1" hidden="1" outlineLevel="1">
      <c r="A116" s="104" t="s">
        <v>216</v>
      </c>
      <c r="B116" s="506"/>
      <c r="C116" s="506"/>
      <c r="D116" s="425" t="s">
        <v>641</v>
      </c>
      <c r="E116" s="98"/>
      <c r="F116" s="98"/>
      <c r="G116" s="431">
        <f t="shared" si="5"/>
        <v>0</v>
      </c>
      <c r="H116" s="502">
        <f>H118</f>
        <v>0</v>
      </c>
      <c r="I116" s="502">
        <f>I118</f>
        <v>0</v>
      </c>
      <c r="J116" s="502">
        <f>J118</f>
        <v>0</v>
      </c>
    </row>
    <row r="117" spans="1:10" ht="13.5" customHeight="1" hidden="1" outlineLevel="1">
      <c r="A117" s="492" t="s">
        <v>217</v>
      </c>
      <c r="B117" s="493" t="s">
        <v>47</v>
      </c>
      <c r="C117" s="496"/>
      <c r="D117" s="503" t="s">
        <v>199</v>
      </c>
      <c r="E117" s="42"/>
      <c r="F117" s="42"/>
      <c r="G117" s="431">
        <f t="shared" si="5"/>
        <v>0</v>
      </c>
      <c r="H117" s="442"/>
      <c r="I117" s="442"/>
      <c r="J117" s="442"/>
    </row>
    <row r="118" spans="1:10" ht="25.5" customHeight="1" hidden="1" outlineLevel="1">
      <c r="A118" s="93" t="s">
        <v>218</v>
      </c>
      <c r="B118" s="507">
        <v>8800</v>
      </c>
      <c r="C118" s="508" t="s">
        <v>626</v>
      </c>
      <c r="D118" s="509" t="s">
        <v>219</v>
      </c>
      <c r="E118" s="42" t="s">
        <v>220</v>
      </c>
      <c r="F118" s="42"/>
      <c r="G118" s="431">
        <f t="shared" si="5"/>
        <v>0</v>
      </c>
      <c r="H118" s="469"/>
      <c r="I118" s="469"/>
      <c r="J118" s="470">
        <f>I118+H118</f>
        <v>0</v>
      </c>
    </row>
    <row r="119" spans="1:10" ht="13.5" customHeight="1" hidden="1" outlineLevel="1">
      <c r="A119" s="471"/>
      <c r="B119" s="471"/>
      <c r="C119" s="471"/>
      <c r="D119" s="450" t="s">
        <v>154</v>
      </c>
      <c r="E119" s="450"/>
      <c r="F119" s="450"/>
      <c r="G119" s="431">
        <f t="shared" si="5"/>
        <v>0</v>
      </c>
      <c r="H119" s="472">
        <f>H116</f>
        <v>0</v>
      </c>
      <c r="I119" s="472">
        <f>I116</f>
        <v>0</v>
      </c>
      <c r="J119" s="472">
        <f>J116</f>
        <v>0</v>
      </c>
    </row>
    <row r="120" spans="1:10" ht="37.5" collapsed="1">
      <c r="A120" s="104" t="s">
        <v>484</v>
      </c>
      <c r="B120" s="506"/>
      <c r="C120" s="506"/>
      <c r="D120" s="425" t="s">
        <v>642</v>
      </c>
      <c r="E120" s="98"/>
      <c r="F120" s="98"/>
      <c r="G120" s="427">
        <f>G121</f>
        <v>470000</v>
      </c>
      <c r="H120" s="427">
        <f>H121</f>
        <v>0</v>
      </c>
      <c r="I120" s="427">
        <f>I121</f>
        <v>470000</v>
      </c>
      <c r="J120" s="427">
        <f>J121</f>
        <v>470000</v>
      </c>
    </row>
    <row r="121" spans="1:10" ht="15.75">
      <c r="A121" s="64" t="s">
        <v>233</v>
      </c>
      <c r="B121" s="58" t="s">
        <v>144</v>
      </c>
      <c r="C121" s="39"/>
      <c r="D121" s="107" t="s">
        <v>501</v>
      </c>
      <c r="E121" s="42"/>
      <c r="F121" s="42"/>
      <c r="G121" s="431">
        <f>G127</f>
        <v>470000</v>
      </c>
      <c r="H121" s="431">
        <f>H127</f>
        <v>0</v>
      </c>
      <c r="I121" s="431">
        <f>I127</f>
        <v>470000</v>
      </c>
      <c r="J121" s="431">
        <f>J127</f>
        <v>470000</v>
      </c>
    </row>
    <row r="122" spans="1:10" ht="24">
      <c r="A122" s="193" t="s">
        <v>235</v>
      </c>
      <c r="B122" s="58" t="s">
        <v>28</v>
      </c>
      <c r="C122" s="39"/>
      <c r="D122" s="503" t="s">
        <v>234</v>
      </c>
      <c r="E122" s="42"/>
      <c r="F122" s="42"/>
      <c r="G122" s="431">
        <f>H122+I122</f>
        <v>0</v>
      </c>
      <c r="H122" s="442">
        <f>H123+H126</f>
        <v>0</v>
      </c>
      <c r="I122" s="442">
        <f>I123+I126</f>
        <v>0</v>
      </c>
      <c r="J122" s="442">
        <f>J123+J126</f>
        <v>0</v>
      </c>
    </row>
    <row r="123" spans="1:10" ht="60" customHeight="1" hidden="1" outlineLevel="2">
      <c r="A123" s="60" t="s">
        <v>497</v>
      </c>
      <c r="B123" s="6">
        <v>9770</v>
      </c>
      <c r="C123" s="17" t="s">
        <v>626</v>
      </c>
      <c r="D123" s="509" t="s">
        <v>496</v>
      </c>
      <c r="E123" s="510" t="s">
        <v>221</v>
      </c>
      <c r="F123" s="42" t="s">
        <v>222</v>
      </c>
      <c r="G123" s="431">
        <f>H123+I123</f>
        <v>0</v>
      </c>
      <c r="H123" s="442">
        <f>H127</f>
        <v>0</v>
      </c>
      <c r="I123" s="469"/>
      <c r="J123" s="434"/>
    </row>
    <row r="124" spans="1:10" ht="15.75" hidden="1" outlineLevel="2">
      <c r="A124" s="471"/>
      <c r="B124" s="511"/>
      <c r="C124" s="511"/>
      <c r="D124" s="450" t="s">
        <v>154</v>
      </c>
      <c r="E124" s="450"/>
      <c r="F124" s="450"/>
      <c r="G124" s="451">
        <f>G123</f>
        <v>0</v>
      </c>
      <c r="H124" s="451">
        <f>H123</f>
        <v>0</v>
      </c>
      <c r="I124" s="451">
        <f>I123</f>
        <v>0</v>
      </c>
      <c r="J124" s="451">
        <f>J123</f>
        <v>0</v>
      </c>
    </row>
    <row r="125" spans="1:10" ht="60" customHeight="1" hidden="1" outlineLevel="2">
      <c r="A125" s="60" t="s">
        <v>497</v>
      </c>
      <c r="B125" s="6">
        <v>9770</v>
      </c>
      <c r="C125" s="17" t="s">
        <v>626</v>
      </c>
      <c r="D125" s="509" t="s">
        <v>496</v>
      </c>
      <c r="E125" s="510" t="s">
        <v>223</v>
      </c>
      <c r="F125" s="42" t="s">
        <v>224</v>
      </c>
      <c r="G125" s="431">
        <f>H125+I125</f>
        <v>0</v>
      </c>
      <c r="H125" s="442"/>
      <c r="I125" s="469"/>
      <c r="J125" s="434"/>
    </row>
    <row r="126" spans="1:10" ht="60" customHeight="1" hidden="1" outlineLevel="2">
      <c r="A126" s="471"/>
      <c r="B126" s="511"/>
      <c r="C126" s="511"/>
      <c r="D126" s="450" t="s">
        <v>154</v>
      </c>
      <c r="E126" s="450"/>
      <c r="F126" s="450"/>
      <c r="G126" s="451">
        <f>G125</f>
        <v>0</v>
      </c>
      <c r="H126" s="451">
        <f>H125</f>
        <v>0</v>
      </c>
      <c r="I126" s="451">
        <f>I125</f>
        <v>0</v>
      </c>
      <c r="J126" s="451">
        <f>J125</f>
        <v>0</v>
      </c>
    </row>
    <row r="127" spans="1:10" ht="25.5" collapsed="1">
      <c r="A127" s="60" t="s">
        <v>678</v>
      </c>
      <c r="B127" s="6">
        <v>9750</v>
      </c>
      <c r="C127" s="17" t="s">
        <v>626</v>
      </c>
      <c r="D127" s="509" t="s">
        <v>679</v>
      </c>
      <c r="E127" s="510" t="s">
        <v>225</v>
      </c>
      <c r="F127" s="504" t="s">
        <v>226</v>
      </c>
      <c r="G127" s="431">
        <f>H127+I127</f>
        <v>470000</v>
      </c>
      <c r="H127" s="469"/>
      <c r="I127" s="469">
        <f>430000+237000+40000+-237000</f>
        <v>470000</v>
      </c>
      <c r="J127" s="434">
        <f>430000+237000+40000+-237000</f>
        <v>470000</v>
      </c>
    </row>
    <row r="128" spans="1:10" ht="15.75">
      <c r="A128" s="471"/>
      <c r="B128" s="511"/>
      <c r="C128" s="511"/>
      <c r="D128" s="450" t="s">
        <v>154</v>
      </c>
      <c r="E128" s="450"/>
      <c r="F128" s="450"/>
      <c r="G128" s="451">
        <f>G127</f>
        <v>470000</v>
      </c>
      <c r="H128" s="451">
        <f>H127</f>
        <v>0</v>
      </c>
      <c r="I128" s="451">
        <f>I127</f>
        <v>470000</v>
      </c>
      <c r="J128" s="451">
        <f>J127</f>
        <v>470000</v>
      </c>
    </row>
    <row r="129" spans="1:10" ht="15.75" hidden="1" outlineLevel="1">
      <c r="A129" s="511"/>
      <c r="B129" s="511"/>
      <c r="C129" s="39"/>
      <c r="D129" s="107" t="s">
        <v>501</v>
      </c>
      <c r="E129" s="42"/>
      <c r="F129" s="42"/>
      <c r="G129" s="431">
        <f>H129+I129</f>
        <v>0</v>
      </c>
      <c r="H129" s="442">
        <f>H130</f>
        <v>0</v>
      </c>
      <c r="I129" s="442">
        <f>I130</f>
        <v>0</v>
      </c>
      <c r="J129" s="432">
        <f>I129+H129</f>
        <v>0</v>
      </c>
    </row>
    <row r="130" spans="1:10" ht="24" hidden="1" outlineLevel="1">
      <c r="A130" s="511"/>
      <c r="B130" s="511"/>
      <c r="C130" s="39"/>
      <c r="D130" s="503" t="s">
        <v>234</v>
      </c>
      <c r="E130" s="42"/>
      <c r="F130" s="42"/>
      <c r="G130" s="431">
        <f>H130+I130</f>
        <v>0</v>
      </c>
      <c r="H130" s="442">
        <f>H131</f>
        <v>0</v>
      </c>
      <c r="I130" s="442">
        <f>I131</f>
        <v>0</v>
      </c>
      <c r="J130" s="432">
        <f>I130+H130</f>
        <v>0</v>
      </c>
    </row>
    <row r="131" spans="1:10" ht="60" customHeight="1" hidden="1" outlineLevel="1">
      <c r="A131" s="511"/>
      <c r="B131" s="511"/>
      <c r="C131" s="17" t="s">
        <v>626</v>
      </c>
      <c r="D131" s="509" t="s">
        <v>496</v>
      </c>
      <c r="E131" s="512"/>
      <c r="F131" s="512"/>
      <c r="G131" s="431">
        <f>H131+I131</f>
        <v>0</v>
      </c>
      <c r="H131" s="469"/>
      <c r="I131" s="469"/>
      <c r="J131" s="434"/>
    </row>
    <row r="132" spans="1:10" ht="15.75" hidden="1" outlineLevel="1">
      <c r="A132" s="511"/>
      <c r="B132" s="511"/>
      <c r="C132" s="511"/>
      <c r="D132" s="450" t="s">
        <v>154</v>
      </c>
      <c r="E132" s="450"/>
      <c r="F132" s="450"/>
      <c r="G132" s="451">
        <f>H132+I132</f>
        <v>0</v>
      </c>
      <c r="H132" s="472">
        <f>H129</f>
        <v>0</v>
      </c>
      <c r="I132" s="472">
        <f>I129</f>
        <v>0</v>
      </c>
      <c r="J132" s="472">
        <f>J129</f>
        <v>0</v>
      </c>
    </row>
    <row r="133" spans="1:10" ht="13.5" customHeight="1" hidden="1" outlineLevel="1">
      <c r="A133" s="511"/>
      <c r="B133" s="511"/>
      <c r="C133" s="511"/>
      <c r="D133" s="453"/>
      <c r="E133" s="453"/>
      <c r="F133" s="453"/>
      <c r="G133" s="513"/>
      <c r="H133" s="442"/>
      <c r="I133" s="442"/>
      <c r="J133" s="442"/>
    </row>
    <row r="134" spans="1:10" ht="12.75" customHeight="1" hidden="1" outlineLevel="1">
      <c r="A134" s="511"/>
      <c r="B134" s="511"/>
      <c r="C134" s="511"/>
      <c r="D134" s="453"/>
      <c r="E134" s="453"/>
      <c r="F134" s="453"/>
      <c r="G134" s="513"/>
      <c r="H134" s="442"/>
      <c r="I134" s="442"/>
      <c r="J134" s="442"/>
    </row>
    <row r="135" spans="1:10" ht="13.5" customHeight="1" hidden="1" outlineLevel="1">
      <c r="A135" s="511"/>
      <c r="B135" s="511"/>
      <c r="C135" s="511"/>
      <c r="D135" s="453"/>
      <c r="E135" s="453"/>
      <c r="F135" s="453"/>
      <c r="G135" s="513"/>
      <c r="H135" s="442"/>
      <c r="I135" s="442"/>
      <c r="J135" s="442"/>
    </row>
    <row r="136" spans="1:10" ht="13.5" customHeight="1" hidden="1" outlineLevel="1">
      <c r="A136" s="511"/>
      <c r="B136" s="511"/>
      <c r="C136" s="511"/>
      <c r="D136" s="453"/>
      <c r="E136" s="453"/>
      <c r="F136" s="453"/>
      <c r="G136" s="513"/>
      <c r="H136" s="442"/>
      <c r="I136" s="442"/>
      <c r="J136" s="442"/>
    </row>
    <row r="137" spans="1:10" ht="13.5" customHeight="1" hidden="1" outlineLevel="1">
      <c r="A137" s="511"/>
      <c r="B137" s="511"/>
      <c r="C137" s="511"/>
      <c r="D137" s="453"/>
      <c r="E137" s="453"/>
      <c r="F137" s="453"/>
      <c r="G137" s="513"/>
      <c r="H137" s="442"/>
      <c r="I137" s="442"/>
      <c r="J137" s="442"/>
    </row>
    <row r="138" spans="1:10" ht="13.5" customHeight="1" hidden="1" outlineLevel="1">
      <c r="A138" s="511"/>
      <c r="B138" s="511"/>
      <c r="C138" s="511"/>
      <c r="D138" s="453"/>
      <c r="E138" s="453"/>
      <c r="F138" s="453"/>
      <c r="G138" s="513"/>
      <c r="H138" s="442"/>
      <c r="I138" s="442"/>
      <c r="J138" s="442"/>
    </row>
    <row r="139" spans="1:10" ht="13.5" customHeight="1" hidden="1" outlineLevel="1">
      <c r="A139" s="511"/>
      <c r="B139" s="511"/>
      <c r="C139" s="511"/>
      <c r="D139" s="453"/>
      <c r="E139" s="453"/>
      <c r="F139" s="453"/>
      <c r="G139" s="513"/>
      <c r="H139" s="442"/>
      <c r="I139" s="442"/>
      <c r="J139" s="442"/>
    </row>
    <row r="140" spans="1:10" ht="15.75" customHeight="1" hidden="1" outlineLevel="1">
      <c r="A140" s="456"/>
      <c r="B140" s="511"/>
      <c r="C140" s="511"/>
      <c r="D140" s="453"/>
      <c r="E140" s="453"/>
      <c r="F140" s="453"/>
      <c r="G140" s="513"/>
      <c r="H140" s="442"/>
      <c r="I140" s="442"/>
      <c r="J140" s="442"/>
    </row>
    <row r="141" spans="1:10" ht="13.5" customHeight="1" hidden="1" outlineLevel="1">
      <c r="A141" s="514"/>
      <c r="B141" s="511"/>
      <c r="C141" s="511"/>
      <c r="D141" s="453"/>
      <c r="E141" s="453"/>
      <c r="F141" s="453"/>
      <c r="G141" s="513"/>
      <c r="H141" s="442"/>
      <c r="I141" s="442"/>
      <c r="J141" s="442"/>
    </row>
    <row r="142" spans="1:10" ht="17.25" customHeight="1" hidden="1" outlineLevel="1">
      <c r="A142" s="515"/>
      <c r="B142" s="511"/>
      <c r="C142" s="511"/>
      <c r="D142" s="453"/>
      <c r="E142" s="453"/>
      <c r="F142" s="453"/>
      <c r="G142" s="513"/>
      <c r="H142" s="442"/>
      <c r="I142" s="442"/>
      <c r="J142" s="442"/>
    </row>
    <row r="143" spans="1:10" ht="13.5" customHeight="1" hidden="1" outlineLevel="1">
      <c r="A143" s="515"/>
      <c r="B143" s="511"/>
      <c r="C143" s="511"/>
      <c r="D143" s="453"/>
      <c r="E143" s="453"/>
      <c r="F143" s="453"/>
      <c r="G143" s="513"/>
      <c r="H143" s="442"/>
      <c r="I143" s="442"/>
      <c r="J143" s="442"/>
    </row>
    <row r="144" spans="1:10" ht="13.5" customHeight="1" hidden="1" outlineLevel="1">
      <c r="A144" s="515"/>
      <c r="B144" s="511"/>
      <c r="C144" s="511"/>
      <c r="D144" s="453"/>
      <c r="E144" s="453"/>
      <c r="F144" s="453"/>
      <c r="G144" s="513"/>
      <c r="H144" s="442"/>
      <c r="I144" s="442"/>
      <c r="J144" s="442"/>
    </row>
    <row r="145" spans="1:10" ht="13.5" customHeight="1" hidden="1" outlineLevel="1">
      <c r="A145" s="515"/>
      <c r="B145" s="511"/>
      <c r="C145" s="511"/>
      <c r="D145" s="453"/>
      <c r="E145" s="453"/>
      <c r="F145" s="453"/>
      <c r="G145" s="513"/>
      <c r="H145" s="442"/>
      <c r="I145" s="442"/>
      <c r="J145" s="477"/>
    </row>
    <row r="146" spans="1:10" ht="15.75" collapsed="1">
      <c r="A146" s="516" t="s">
        <v>647</v>
      </c>
      <c r="B146" s="517" t="s">
        <v>647</v>
      </c>
      <c r="C146" s="518" t="s">
        <v>647</v>
      </c>
      <c r="D146" s="517" t="s">
        <v>649</v>
      </c>
      <c r="E146" s="517" t="s">
        <v>647</v>
      </c>
      <c r="F146" s="517" t="s">
        <v>647</v>
      </c>
      <c r="G146" s="519">
        <f>G10+G44+G112+G116+G120</f>
        <v>16306029.09</v>
      </c>
      <c r="H146" s="519">
        <f>H10+H44+H112+H116+H120</f>
        <v>13386263.89</v>
      </c>
      <c r="I146" s="519">
        <f>I10+I44+I112+I116+I120</f>
        <v>2919765.2</v>
      </c>
      <c r="J146" s="519">
        <f>J10+J44+J112+J116+J120</f>
        <v>2919765.2</v>
      </c>
    </row>
    <row r="147" spans="1:10" ht="12.75">
      <c r="A147" s="520"/>
      <c r="C147" s="520"/>
      <c r="H147" s="521"/>
      <c r="I147" s="521"/>
      <c r="J147" s="521"/>
    </row>
    <row r="148" spans="1:11" ht="12.75" hidden="1" outlineLevel="1">
      <c r="A148" s="520"/>
      <c r="C148" s="520"/>
      <c r="K148" s="323"/>
    </row>
    <row r="149" spans="1:8" ht="12.75" hidden="1" outlineLevel="1">
      <c r="A149" s="520"/>
      <c r="C149" s="520"/>
      <c r="G149" s="285"/>
      <c r="H149">
        <f>110000+539500+150000+850000+1283300</f>
        <v>2932800</v>
      </c>
    </row>
    <row r="150" spans="1:10" ht="12.75" hidden="1" outlineLevel="1">
      <c r="A150" s="520"/>
      <c r="C150" s="520"/>
      <c r="H150" s="522">
        <f>151250+7500+16502+86650+50000+400000+500000+218.76+880000+850000</f>
        <v>2942120.76</v>
      </c>
      <c r="I150" s="522">
        <f>398000+163000</f>
        <v>561000</v>
      </c>
      <c r="J150" s="522">
        <f>398000+163000</f>
        <v>561000</v>
      </c>
    </row>
    <row r="151" spans="1:10" ht="12.75" hidden="1" outlineLevel="1">
      <c r="A151" s="520"/>
      <c r="C151" s="520"/>
      <c r="G151" s="285"/>
      <c r="H151" s="285">
        <f>40000+42686+97431+50000+10000+5327</f>
        <v>245444</v>
      </c>
      <c r="I151" s="285"/>
      <c r="J151" s="285"/>
    </row>
    <row r="152" spans="1:10" ht="12.75" hidden="1" outlineLevel="1">
      <c r="A152" s="520"/>
      <c r="C152" s="520"/>
      <c r="H152">
        <f>43038+119000+163905.85+112967+200000+12897</f>
        <v>651807.85</v>
      </c>
      <c r="I152">
        <f>656962</f>
        <v>656962</v>
      </c>
      <c r="J152">
        <f>656962</f>
        <v>656962</v>
      </c>
    </row>
    <row r="153" spans="1:10" ht="12.75" hidden="1" outlineLevel="1">
      <c r="A153" s="520"/>
      <c r="C153" s="520"/>
      <c r="H153">
        <f>345000</f>
        <v>345000</v>
      </c>
      <c r="I153">
        <v>500000</v>
      </c>
      <c r="J153">
        <v>500000</v>
      </c>
    </row>
    <row r="154" spans="1:8" ht="12.75" hidden="1" outlineLevel="1">
      <c r="A154" s="520"/>
      <c r="C154" s="520"/>
      <c r="H154">
        <f>20000+367515+1541+432400+622200</f>
        <v>1443656</v>
      </c>
    </row>
    <row r="155" spans="1:10" ht="12.75" hidden="1" outlineLevel="1">
      <c r="A155" s="520"/>
      <c r="C155" s="520"/>
      <c r="I155">
        <v>430000</v>
      </c>
      <c r="J155">
        <v>430000</v>
      </c>
    </row>
    <row r="156" spans="1:10" ht="12.75" hidden="1" outlineLevel="1">
      <c r="A156" s="520"/>
      <c r="C156" s="520"/>
      <c r="H156">
        <f>50000+20000+262800+50000+408000+15000+100000+50000+85000+150000</f>
        <v>1190800</v>
      </c>
      <c r="I156">
        <f>237000+40000</f>
        <v>277000</v>
      </c>
      <c r="J156">
        <f>237000+40000</f>
        <v>277000</v>
      </c>
    </row>
    <row r="157" spans="1:8" ht="12.75" hidden="1" outlineLevel="1">
      <c r="A157" s="520"/>
      <c r="C157" s="520"/>
      <c r="H157">
        <f>50000+100000+165000+100000+50000+85000+50000</f>
        <v>600000</v>
      </c>
    </row>
    <row r="158" spans="1:8" ht="12.75" hidden="1" outlineLevel="1">
      <c r="A158" s="520"/>
      <c r="C158" s="520"/>
      <c r="H158">
        <f>-4647.55+4647.55</f>
        <v>0</v>
      </c>
    </row>
    <row r="159" spans="1:8" ht="12.75" hidden="1" outlineLevel="1">
      <c r="A159" s="520"/>
      <c r="H159">
        <f>149500+10149+1500</f>
        <v>161149</v>
      </c>
    </row>
    <row r="160" spans="1:10" ht="12.75" hidden="1" outlineLevel="1">
      <c r="A160" s="520"/>
      <c r="H160">
        <f>-240000+53000</f>
        <v>-187000</v>
      </c>
      <c r="I160">
        <f>187000+40000</f>
        <v>227000</v>
      </c>
      <c r="J160">
        <f>187000+40000</f>
        <v>227000</v>
      </c>
    </row>
    <row r="161" spans="1:8" ht="12.75" hidden="1" outlineLevel="1">
      <c r="A161" s="520"/>
      <c r="H161">
        <f>30000</f>
        <v>30000</v>
      </c>
    </row>
    <row r="162" spans="1:8" ht="12.75" hidden="1" outlineLevel="1">
      <c r="A162" s="520"/>
      <c r="H162">
        <v>-53.52</v>
      </c>
    </row>
    <row r="163" spans="1:8" ht="12.75" hidden="1" outlineLevel="1">
      <c r="A163" s="520"/>
      <c r="H163">
        <v>8000</v>
      </c>
    </row>
    <row r="164" spans="1:8" ht="12.75" hidden="1" outlineLevel="1">
      <c r="A164" s="520"/>
      <c r="H164">
        <v>70000</v>
      </c>
    </row>
    <row r="165" spans="1:8" ht="12.75" hidden="1" outlineLevel="1">
      <c r="A165" s="520"/>
      <c r="H165">
        <v>560000</v>
      </c>
    </row>
    <row r="166" spans="1:10" ht="12.75" hidden="1" outlineLevel="1">
      <c r="A166" s="520"/>
      <c r="H166">
        <f>-110000+400000+594000-20000-50000+26000</f>
        <v>840000</v>
      </c>
      <c r="I166">
        <f>200000+167196-200000+49000</f>
        <v>216196</v>
      </c>
      <c r="J166">
        <f>200000+167196-200000+49000</f>
        <v>216196</v>
      </c>
    </row>
    <row r="167" spans="1:10" ht="12.75" hidden="1" outlineLevel="1">
      <c r="A167" s="520"/>
      <c r="H167">
        <f>50000+-100000+11212</f>
        <v>-38788</v>
      </c>
      <c r="I167">
        <f>40000</f>
        <v>40000</v>
      </c>
      <c r="J167">
        <f>40000</f>
        <v>40000</v>
      </c>
    </row>
    <row r="168" spans="1:10" ht="12.75" hidden="1" outlineLevel="1">
      <c r="A168" s="520"/>
      <c r="H168">
        <v>-12607.2</v>
      </c>
      <c r="I168">
        <v>12607.2</v>
      </c>
      <c r="J168">
        <v>12607.2</v>
      </c>
    </row>
    <row r="169" spans="1:8" ht="12.75" hidden="1" outlineLevel="1">
      <c r="A169" s="520"/>
      <c r="H169">
        <v>20000</v>
      </c>
    </row>
    <row r="170" spans="1:8" ht="12.75" hidden="1" outlineLevel="1">
      <c r="A170" s="520"/>
      <c r="H170">
        <f>250000+195790</f>
        <v>445790</v>
      </c>
    </row>
    <row r="171" spans="1:10" ht="12.75" hidden="1" outlineLevel="1">
      <c r="A171" s="520"/>
      <c r="H171">
        <f>-25000+40870+716818+60000</f>
        <v>792688</v>
      </c>
      <c r="I171">
        <f>-237000+20000</f>
        <v>-217000</v>
      </c>
      <c r="J171">
        <f>-237000+20000</f>
        <v>-217000</v>
      </c>
    </row>
    <row r="172" spans="1:10" ht="12.75" hidden="1" outlineLevel="1">
      <c r="A172" s="520"/>
      <c r="H172">
        <f>15000+35457</f>
        <v>50457</v>
      </c>
      <c r="I172">
        <f>115000</f>
        <v>115000</v>
      </c>
      <c r="J172">
        <f>115000</f>
        <v>115000</v>
      </c>
    </row>
    <row r="173" spans="1:8" ht="12.75" hidden="1" outlineLevel="1">
      <c r="A173" s="520"/>
      <c r="H173">
        <v>43000</v>
      </c>
    </row>
    <row r="174" spans="1:8" ht="12.75" hidden="1" outlineLevel="1">
      <c r="A174" s="520"/>
      <c r="H174">
        <v>5000</v>
      </c>
    </row>
    <row r="175" spans="1:10" ht="12.75" hidden="1" outlineLevel="1">
      <c r="A175" s="520"/>
      <c r="H175">
        <f>215000+32000</f>
        <v>247000</v>
      </c>
      <c r="I175">
        <f>63000+38000</f>
        <v>101000</v>
      </c>
      <c r="J175">
        <v>101000</v>
      </c>
    </row>
    <row r="176" ht="12.75" hidden="1" outlineLevel="1">
      <c r="A176" s="520"/>
    </row>
    <row r="177" ht="12.75" hidden="1" outlineLevel="1">
      <c r="A177" s="520"/>
    </row>
    <row r="178" ht="12.75" hidden="1" outlineLevel="1">
      <c r="A178" s="520"/>
    </row>
    <row r="179" ht="12.75" hidden="1" outlineLevel="1">
      <c r="A179" s="520"/>
    </row>
    <row r="180" ht="12.75" hidden="1" outlineLevel="1">
      <c r="A180" s="520"/>
    </row>
    <row r="181" spans="1:10" ht="12.75" hidden="1" outlineLevel="1">
      <c r="A181" s="520"/>
      <c r="H181" s="323">
        <f>SUM(H149:H180)</f>
        <v>13386263.89</v>
      </c>
      <c r="I181" s="323">
        <f>SUM(I149:I180)</f>
        <v>2919765.2</v>
      </c>
      <c r="J181" s="323">
        <f>SUM(J149:J180)</f>
        <v>2919765.2</v>
      </c>
    </row>
    <row r="182" spans="1:10" ht="12.75" hidden="1" outlineLevel="1">
      <c r="A182" s="520"/>
      <c r="H182" s="323">
        <f>H181-H146</f>
        <v>0</v>
      </c>
      <c r="I182" s="323">
        <f>I181-I146</f>
        <v>0</v>
      </c>
      <c r="J182" s="323">
        <f>J181-J146</f>
        <v>0</v>
      </c>
    </row>
    <row r="183" spans="1:8" ht="12.75" hidden="1" outlineLevel="1">
      <c r="A183" s="520"/>
      <c r="H183" s="323"/>
    </row>
    <row r="184" ht="12.75" hidden="1" outlineLevel="1">
      <c r="A184" s="520"/>
    </row>
    <row r="185" ht="12.75" hidden="1" outlineLevel="1">
      <c r="A185" s="520"/>
    </row>
    <row r="186" ht="12.75" collapsed="1">
      <c r="A186" s="520"/>
    </row>
    <row r="187" ht="12.75">
      <c r="A187" s="520"/>
    </row>
    <row r="188" ht="12.75">
      <c r="A188" s="520"/>
    </row>
    <row r="189" ht="12.75">
      <c r="A189" s="520"/>
    </row>
    <row r="190" ht="12.75">
      <c r="A190" s="520"/>
    </row>
    <row r="191" ht="12.75">
      <c r="A191" s="520"/>
    </row>
    <row r="192" ht="12.75">
      <c r="A192" s="520"/>
    </row>
    <row r="193" ht="12.75">
      <c r="A193" s="520"/>
    </row>
    <row r="194" ht="12.75">
      <c r="A194" s="520"/>
    </row>
    <row r="195" ht="12.75">
      <c r="A195" s="520"/>
    </row>
    <row r="196" ht="12.75">
      <c r="A196" s="520"/>
    </row>
    <row r="197" ht="12.75">
      <c r="A197" s="520"/>
    </row>
    <row r="198" ht="12.75">
      <c r="A198" s="520"/>
    </row>
    <row r="199" ht="12.75">
      <c r="A199" s="520"/>
    </row>
    <row r="200" ht="12.75">
      <c r="A200" s="520"/>
    </row>
    <row r="201" ht="12.75">
      <c r="A201" s="520"/>
    </row>
    <row r="202" ht="12.75">
      <c r="A202" s="520"/>
    </row>
    <row r="203" ht="12.75">
      <c r="A203" s="520"/>
    </row>
    <row r="204" ht="12.75">
      <c r="A204" s="520"/>
    </row>
    <row r="205" ht="12.75">
      <c r="A205" s="520"/>
    </row>
    <row r="206" ht="12.75">
      <c r="A206" s="520"/>
    </row>
    <row r="207" ht="12.75">
      <c r="A207" s="520"/>
    </row>
    <row r="208" ht="12.75">
      <c r="A208" s="520"/>
    </row>
    <row r="209" ht="12.75">
      <c r="A209" s="520"/>
    </row>
    <row r="210" ht="12.75">
      <c r="A210" s="520"/>
    </row>
    <row r="211" ht="12.75">
      <c r="A211" s="520"/>
    </row>
    <row r="212" ht="12.75">
      <c r="A212" s="520"/>
    </row>
    <row r="213" ht="12.75">
      <c r="A213" s="520"/>
    </row>
    <row r="214" ht="12.75">
      <c r="A214" s="520"/>
    </row>
    <row r="215" ht="12.75">
      <c r="A215" s="520"/>
    </row>
    <row r="216" ht="12.75">
      <c r="A216" s="520"/>
    </row>
    <row r="217" ht="12.75">
      <c r="A217" s="520"/>
    </row>
    <row r="218" ht="12.75">
      <c r="A218" s="520"/>
    </row>
    <row r="219" ht="12.75">
      <c r="A219" s="520"/>
    </row>
    <row r="220" ht="12.75">
      <c r="A220" s="520"/>
    </row>
    <row r="221" ht="12.75">
      <c r="A221" s="520"/>
    </row>
    <row r="222" ht="12.75">
      <c r="A222" s="520"/>
    </row>
    <row r="223" ht="12.75">
      <c r="A223" s="520"/>
    </row>
    <row r="224" ht="12.75">
      <c r="A224" s="520"/>
    </row>
    <row r="225" ht="12.75">
      <c r="A225" s="520"/>
    </row>
    <row r="226" ht="12.75">
      <c r="A226" s="520"/>
    </row>
    <row r="227" ht="12.75">
      <c r="A227" s="520"/>
    </row>
    <row r="228" ht="12.75">
      <c r="A228" s="520"/>
    </row>
    <row r="229" ht="12.75">
      <c r="A229" s="520"/>
    </row>
    <row r="230" ht="12.75">
      <c r="A230" s="520"/>
    </row>
    <row r="231" ht="12.75">
      <c r="A231" s="520"/>
    </row>
  </sheetData>
  <sheetProtection/>
  <mergeCells count="17">
    <mergeCell ref="H1:J1"/>
    <mergeCell ref="A2:J2"/>
    <mergeCell ref="A5:A8"/>
    <mergeCell ref="B5:B8"/>
    <mergeCell ref="C5:C8"/>
    <mergeCell ref="D5:D8"/>
    <mergeCell ref="E5:E8"/>
    <mergeCell ref="F5:F8"/>
    <mergeCell ref="G5:G8"/>
    <mergeCell ref="I6:I8"/>
    <mergeCell ref="E93:E94"/>
    <mergeCell ref="F93:F94"/>
    <mergeCell ref="J6:J8"/>
    <mergeCell ref="H5:H8"/>
    <mergeCell ref="I5:J5"/>
    <mergeCell ref="E90:E91"/>
    <mergeCell ref="F90:F91"/>
  </mergeCells>
  <printOptions/>
  <pageMargins left="0.21" right="0.2" top="0.18" bottom="0.15" header="0.16" footer="0.16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В. Македонский</dc:creator>
  <cp:keywords/>
  <dc:description/>
  <cp:lastModifiedBy>Пользователь</cp:lastModifiedBy>
  <cp:lastPrinted>2020-11-09T08:08:59Z</cp:lastPrinted>
  <dcterms:created xsi:type="dcterms:W3CDTF">2000-04-27T17:39:14Z</dcterms:created>
  <dcterms:modified xsi:type="dcterms:W3CDTF">2021-01-10T08:15:11Z</dcterms:modified>
  <cp:category/>
  <cp:version/>
  <cp:contentType/>
  <cp:contentStatus/>
</cp:coreProperties>
</file>