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8" windowWidth="9060" windowHeight="3996" activeTab="0"/>
  </bookViews>
  <sheets>
    <sheet name="додаток 3" sheetId="1" r:id="rId1"/>
  </sheets>
  <definedNames>
    <definedName name="_xlnm.Print_Titles" localSheetId="0">'додаток 3'!$A:$B,'додаток 3'!$10:$15</definedName>
    <definedName name="_xlnm.Print_Area" localSheetId="0">'додаток 3'!$A$1:$AT$51</definedName>
  </definedNames>
  <calcPr fullCalcOnLoad="1"/>
</workbook>
</file>

<file path=xl/sharedStrings.xml><?xml version="1.0" encoding="utf-8"?>
<sst xmlns="http://schemas.openxmlformats.org/spreadsheetml/2006/main" count="103" uniqueCount="94">
  <si>
    <t>Нерозподілений залишок</t>
  </si>
  <si>
    <t>Державний бюджет України</t>
  </si>
  <si>
    <t>Олексіївський</t>
  </si>
  <si>
    <t>Буховецький</t>
  </si>
  <si>
    <t>Василівський</t>
  </si>
  <si>
    <t>Веселівський</t>
  </si>
  <si>
    <t>Витязівський</t>
  </si>
  <si>
    <t>Костомарівський</t>
  </si>
  <si>
    <t>Кетрисанівський</t>
  </si>
  <si>
    <t>Новоградівський</t>
  </si>
  <si>
    <t>Павлогірківський</t>
  </si>
  <si>
    <t>Рощахівський</t>
  </si>
  <si>
    <t>Сугокліївський</t>
  </si>
  <si>
    <t>Солонцюватський</t>
  </si>
  <si>
    <t>Тарасівський</t>
  </si>
  <si>
    <t>Федіївський</t>
  </si>
  <si>
    <t>Міський бюджет</t>
  </si>
  <si>
    <t xml:space="preserve">Обласний  бюджет </t>
  </si>
  <si>
    <t>Код бюджету</t>
  </si>
  <si>
    <t>Верхньоінгульський</t>
  </si>
  <si>
    <t>Миколо-Бабанський</t>
  </si>
  <si>
    <t>Новомиколаївський</t>
  </si>
  <si>
    <t>Чарівненський</t>
  </si>
  <si>
    <t>Мар'янівський</t>
  </si>
  <si>
    <t>ВСЬОГО</t>
  </si>
  <si>
    <t>Разом</t>
  </si>
  <si>
    <t>Обласний бюджет</t>
  </si>
  <si>
    <t>Додаток №4</t>
  </si>
  <si>
    <t>до рішення Бобринецької районної ради</t>
  </si>
  <si>
    <t>Апрелівський</t>
  </si>
  <si>
    <t>Благодатненський</t>
  </si>
  <si>
    <t>Златопільський</t>
  </si>
  <si>
    <t>Кривоносівський</t>
  </si>
  <si>
    <t>__________________________________</t>
  </si>
  <si>
    <t>Трансферти з інших місцевих бюджетів</t>
  </si>
  <si>
    <t>субвенції</t>
  </si>
  <si>
    <t>загального фонду на:</t>
  </si>
  <si>
    <t xml:space="preserve">на надання пільг та житлових субсидій населенню на придбання твердого та рідкого  пічного побутового палива і скрапленого газу </t>
  </si>
  <si>
    <t>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</si>
  <si>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фінансову підтримку районного комунального підприємства "Трудовий архів"</t>
  </si>
  <si>
    <t>компенсацію фізичним особам, які надають соціальні послуги громадянам похилого віку, інвалідам, хворим, які не здатні до самообслуговування і потребують сторонньої допомоги</t>
  </si>
  <si>
    <t>придбання путівок для санаторно-курортного лікування учасників ліквідації наслідків аварії на Чорнобильській АЕС ІІ категорі, які проживають на території Бобринецької міської об"єднаної територіальної громади</t>
  </si>
  <si>
    <t>відшкодування послуг зв"язку гомадянам пільгових категорій, які проживають на території Бобринецької міської об"єднаної територіальної громади</t>
  </si>
  <si>
    <t>обслуговування жителів Бобринецької міської об"єднаної територіальної громади у відділенні стаціонарного догляду для постійного проживання територіального центру соціального обслуговування (надання соціальних послуг) Бобринецького району</t>
  </si>
  <si>
    <t>утримання спортивного комплексу "Олімпієць"</t>
  </si>
  <si>
    <t>Трансферти іншим місцевим бюджетам</t>
  </si>
  <si>
    <t xml:space="preserve">субвенції </t>
  </si>
  <si>
    <t xml:space="preserve">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</si>
  <si>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 на поточний ремонт покрівлі загальноосвітнім  закладам</t>
  </si>
  <si>
    <t>код бюджету</t>
  </si>
  <si>
    <t xml:space="preserve"> фінансова підтримка комунального некомерційного  підприємства "Центр первинної медико - санітарної допомоги Бобринецького району" Бобринецької районної ради</t>
  </si>
  <si>
    <t xml:space="preserve"> </t>
  </si>
  <si>
    <t xml:space="preserve"> загального фонду на:</t>
  </si>
  <si>
    <t>Додаток 4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</si>
  <si>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</si>
  <si>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</si>
  <si>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надання державної підтримки особам з особливими освітніми потребами (проведення (надання) додаткових психолого-педагогічних і корекційно-розвиткових занять (послуг) та придбання спеціальних засобів корекції психофізичного розвитку для учнів інклюзивних класів закладів загальної середньої освіти)</t>
  </si>
  <si>
    <t>Міжбюджетні трансферти на 2020 рік</t>
  </si>
  <si>
    <t>Дотація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</t>
  </si>
  <si>
    <t xml:space="preserve"> Субвенції</t>
  </si>
  <si>
    <t>утримання закладів соціально-культурної сфери органів місцевого самоврядування (дошкільних навчальних закладів, палаців та будинків культури, бібліотек)</t>
  </si>
  <si>
    <t>( гривень)</t>
  </si>
  <si>
    <t>від 12 грудня 2019 року № 418</t>
  </si>
  <si>
    <t xml:space="preserve"> фінансова підтримка  комунального некомерційного  підприємства  "Центр первинної медико - санітарної допомоги Бобринецького району"</t>
  </si>
  <si>
    <t xml:space="preserve">придбання інсулінів для хворих на цукровий та нецукровий діабет </t>
  </si>
  <si>
    <t>харчування учнів 1-4 класів непільгових категорій загальноосвітніх шкіл району</t>
  </si>
  <si>
    <t>оздоровлення учнів загальноосвітніх шкіл району на базі таборів з денним перебуванням</t>
  </si>
  <si>
    <t>матеріально-технічне забезпечення загальноосвітніх закладів району</t>
  </si>
  <si>
    <t>фінансова підтримка комунального некомерційного підприємства  "Бобринецька центральна районна лікарня" Бобринецької районної ради</t>
  </si>
  <si>
    <t>перевезення учнів, вихованців та педагогічних працівників дошкільних і загальноосвітніх навчальних закладів сільської місцевості до місця навчання, роботи і додому, екскурсії</t>
  </si>
  <si>
    <t xml:space="preserve">утримання соціальних працівників, що здійснюють соціальний патронаж багатодітних сімей </t>
  </si>
  <si>
    <t>" Про районний бюджет Бобринецького району на 2020 рік"</t>
  </si>
  <si>
    <t xml:space="preserve">здійснення переданих видатків у сфері охорони здоров'я за рахунок коштів медичної субвенції </t>
  </si>
  <si>
    <t xml:space="preserve"> заробітну плату з нарахуваннями органам місцевого самоврядування</t>
  </si>
  <si>
    <t>інші дотації</t>
  </si>
  <si>
    <t xml:space="preserve"> фінансова підтримка  комунального некомерційного  підприємства  "Бобринецька центральна районна лікарня" Бобринецької районної ради</t>
  </si>
  <si>
    <t>Субвенції</t>
  </si>
  <si>
    <t>спеціального фонду на :</t>
  </si>
  <si>
    <t>РАЗОМ</t>
  </si>
  <si>
    <t xml:space="preserve"> на здійснення підтримки окремих закладів та заходів у системі охорони здоров'я бюджету</t>
  </si>
  <si>
    <t xml:space="preserve"> на забезпечення якісної, сучасної та доступної загальної середньої освіти "Нова українська школа"</t>
  </si>
  <si>
    <t>Субвенції за рахунок субвенцій з місцевого бюджету за рахунок відповідних субвенцій  з державного бюджету</t>
  </si>
  <si>
    <t>Бюджет Бобринецької ОТГ</t>
  </si>
  <si>
    <t>Обласний бюджет Кіровоградської області</t>
  </si>
  <si>
    <t>матеріально-технічне забезпечення Бобринецької районної дитячої школи мистецтв</t>
  </si>
  <si>
    <t xml:space="preserve"> фінансова підтримка Кіровоградської обласної організації  Товариства Червоного Хреста України</t>
  </si>
  <si>
    <t>компенсаційні виплати на пільговий проїзд автомобільним транспортом окремим категоріям громадян</t>
  </si>
  <si>
    <t>добудову спортивного майданчику під універсальний майданчик для спортивних ігор із штучним покриттям, що розташований по вул,Молодіжна, 61, с.Златопілля Бобринецького району Кіровоградської області</t>
  </si>
  <si>
    <t xml:space="preserve">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</si>
  <si>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відшкодування послуг зв"язку окремим категоріям громадян </t>
  </si>
  <si>
    <t xml:space="preserve">проведення виборів депутатів місцевих рад та сільських, селищних, міських голів </t>
  </si>
  <si>
    <t>за рахунок залишку на надання державної підтримки особам з особливими освітніми потребами (проведення (надання) додаткових психолого-педагогічних і корекційно-розвиткових занять (послуг) та придбання спеціальних засобів корекції психофізичного розвитку для учнів інклюзивних класів закладів загальної середньої освіти)</t>
  </si>
  <si>
    <t>Сільський бюджет Бобринківської сільської ради</t>
  </si>
  <si>
    <t>(в редакції, затвердженій рішенням Кропивницької  районної ради від 21 грудня 2020 року № 16 )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</si>
</sst>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%"/>
    <numFmt numFmtId="190" formatCode="#,##0.0"/>
    <numFmt numFmtId="191" formatCode="#,##0.0\ &quot;грн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"/>
    <numFmt numFmtId="197" formatCode="0.000"/>
    <numFmt numFmtId="198" formatCode="0.0000"/>
    <numFmt numFmtId="199" formatCode="#,##0.000"/>
    <numFmt numFmtId="200" formatCode="#,##0.0000"/>
    <numFmt numFmtId="201" formatCode="#,##0.00000"/>
    <numFmt numFmtId="202" formatCode="#,##0.000000"/>
    <numFmt numFmtId="203" formatCode="0.000000"/>
    <numFmt numFmtId="204" formatCode="#,##0.0000000"/>
    <numFmt numFmtId="205" formatCode="[$-FC19]d\ mmmm\ yyyy\ &quot;г.&quot;"/>
    <numFmt numFmtId="206" formatCode="#,##0.00\ &quot;₽&quot;"/>
    <numFmt numFmtId="207" formatCode="_-* #,##0.0\ _₽_-;\-* #,##0.0\ _₽_-;_-* &quot;-&quot;??\ _₽_-;_-@_-"/>
    <numFmt numFmtId="208" formatCode="_-* #,##0\ _₽_-;\-* #,##0\ _₽_-;_-* &quot;-&quot;??\ _₽_-;_-@_-"/>
  </numFmts>
  <fonts count="34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15"/>
      <name val="Times New Roman"/>
      <family val="1"/>
    </font>
    <font>
      <sz val="14"/>
      <name val="Arial Cyr"/>
      <family val="0"/>
    </font>
    <font>
      <sz val="12"/>
      <color indexed="8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7" fontId="8" fillId="0" borderId="10" xfId="60" applyFont="1" applyBorder="1" applyAlignment="1">
      <alignment horizontal="center" wrapText="1"/>
    </xf>
    <xf numFmtId="187" fontId="1" fillId="0" borderId="0" xfId="6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208" fontId="10" fillId="0" borderId="10" xfId="43" applyNumberFormat="1" applyFont="1" applyBorder="1" applyAlignment="1">
      <alignment vertical="center"/>
    </xf>
    <xf numFmtId="208" fontId="8" fillId="0" borderId="10" xfId="43" applyNumberFormat="1" applyFont="1" applyBorder="1" applyAlignment="1">
      <alignment horizontal="center" vertical="center"/>
    </xf>
    <xf numFmtId="208" fontId="10" fillId="0" borderId="10" xfId="43" applyNumberFormat="1" applyFont="1" applyBorder="1" applyAlignment="1">
      <alignment horizontal="center" vertical="center" wrapText="1"/>
    </xf>
    <xf numFmtId="208" fontId="10" fillId="0" borderId="10" xfId="43" applyNumberFormat="1" applyFont="1" applyBorder="1" applyAlignment="1">
      <alignment horizontal="left"/>
    </xf>
    <xf numFmtId="208" fontId="10" fillId="0" borderId="10" xfId="43" applyNumberFormat="1" applyFont="1" applyBorder="1" applyAlignment="1">
      <alignment wrapText="1"/>
    </xf>
    <xf numFmtId="208" fontId="8" fillId="0" borderId="10" xfId="43" applyNumberFormat="1" applyFont="1" applyBorder="1" applyAlignment="1">
      <alignment horizont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08" fontId="8" fillId="0" borderId="0" xfId="43" applyNumberFormat="1" applyFont="1" applyFill="1" applyBorder="1" applyAlignment="1">
      <alignment vertical="center"/>
    </xf>
    <xf numFmtId="171" fontId="10" fillId="0" borderId="10" xfId="43" applyNumberFormat="1" applyFont="1" applyBorder="1" applyAlignment="1">
      <alignment vertical="center"/>
    </xf>
    <xf numFmtId="171" fontId="10" fillId="0" borderId="10" xfId="43" applyNumberFormat="1" applyFont="1" applyBorder="1" applyAlignment="1">
      <alignment horizontal="center" vertical="center"/>
    </xf>
    <xf numFmtId="171" fontId="8" fillId="0" borderId="10" xfId="43" applyNumberFormat="1" applyFont="1" applyBorder="1" applyAlignment="1">
      <alignment horizontal="center" vertical="center"/>
    </xf>
    <xf numFmtId="171" fontId="10" fillId="0" borderId="10" xfId="43" applyNumberFormat="1" applyFont="1" applyBorder="1" applyAlignment="1">
      <alignment horizontal="center" vertical="center" wrapText="1"/>
    </xf>
    <xf numFmtId="171" fontId="10" fillId="0" borderId="10" xfId="43" applyNumberFormat="1" applyFont="1" applyFill="1" applyBorder="1" applyAlignment="1">
      <alignment horizontal="center" vertical="center"/>
    </xf>
    <xf numFmtId="171" fontId="8" fillId="0" borderId="10" xfId="43" applyNumberFormat="1" applyFont="1" applyFill="1" applyBorder="1" applyAlignment="1">
      <alignment horizontal="center" vertical="center"/>
    </xf>
    <xf numFmtId="171" fontId="10" fillId="0" borderId="10" xfId="43" applyNumberFormat="1" applyFont="1" applyBorder="1" applyAlignment="1">
      <alignment horizontal="left"/>
    </xf>
    <xf numFmtId="171" fontId="10" fillId="0" borderId="10" xfId="43" applyNumberFormat="1" applyFont="1" applyFill="1" applyBorder="1" applyAlignment="1">
      <alignment horizontal="center"/>
    </xf>
    <xf numFmtId="171" fontId="10" fillId="0" borderId="10" xfId="43" applyNumberFormat="1" applyFont="1" applyBorder="1" applyAlignment="1">
      <alignment wrapText="1"/>
    </xf>
    <xf numFmtId="171" fontId="10" fillId="0" borderId="10" xfId="43" applyNumberFormat="1" applyFont="1" applyFill="1" applyBorder="1" applyAlignment="1">
      <alignment horizontal="center" wrapText="1"/>
    </xf>
    <xf numFmtId="171" fontId="8" fillId="0" borderId="10" xfId="43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187" fontId="10" fillId="0" borderId="14" xfId="60" applyFont="1" applyBorder="1" applyAlignment="1">
      <alignment horizontal="center" vertical="center"/>
    </xf>
    <xf numFmtId="171" fontId="8" fillId="0" borderId="15" xfId="43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171" fontId="10" fillId="24" borderId="10" xfId="43" applyNumberFormat="1" applyFont="1" applyFill="1" applyBorder="1" applyAlignment="1">
      <alignment vertical="center"/>
    </xf>
    <xf numFmtId="171" fontId="10" fillId="24" borderId="10" xfId="43" applyNumberFormat="1" applyFont="1" applyFill="1" applyBorder="1" applyAlignment="1">
      <alignment horizontal="center" vertical="center"/>
    </xf>
    <xf numFmtId="171" fontId="10" fillId="24" borderId="10" xfId="43" applyNumberFormat="1" applyFont="1" applyFill="1" applyBorder="1" applyAlignment="1">
      <alignment horizontal="center" vertical="center" wrapText="1"/>
    </xf>
    <xf numFmtId="171" fontId="8" fillId="24" borderId="10" xfId="43" applyNumberFormat="1" applyFont="1" applyFill="1" applyBorder="1" applyAlignment="1">
      <alignment horizontal="center" vertical="center"/>
    </xf>
    <xf numFmtId="171" fontId="10" fillId="24" borderId="10" xfId="43" applyNumberFormat="1" applyFont="1" applyFill="1" applyBorder="1" applyAlignment="1">
      <alignment horizontal="left"/>
    </xf>
    <xf numFmtId="171" fontId="10" fillId="24" borderId="10" xfId="43" applyNumberFormat="1" applyFont="1" applyFill="1" applyBorder="1" applyAlignment="1">
      <alignment horizontal="center"/>
    </xf>
    <xf numFmtId="171" fontId="10" fillId="24" borderId="10" xfId="43" applyNumberFormat="1" applyFont="1" applyFill="1" applyBorder="1" applyAlignment="1">
      <alignment wrapText="1"/>
    </xf>
    <xf numFmtId="171" fontId="10" fillId="24" borderId="10" xfId="43" applyNumberFormat="1" applyFont="1" applyFill="1" applyBorder="1" applyAlignment="1">
      <alignment horizontal="center" wrapText="1"/>
    </xf>
    <xf numFmtId="171" fontId="8" fillId="24" borderId="10" xfId="43" applyNumberFormat="1" applyFont="1" applyFill="1" applyBorder="1" applyAlignment="1">
      <alignment horizontal="center" wrapText="1"/>
    </xf>
    <xf numFmtId="0" fontId="14" fillId="24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9" fillId="0" borderId="0" xfId="0" applyFont="1" applyAlignment="1">
      <alignment vertical="center" wrapText="1"/>
    </xf>
    <xf numFmtId="171" fontId="14" fillId="0" borderId="0" xfId="0" applyNumberFormat="1" applyFont="1" applyFill="1" applyAlignment="1">
      <alignment horizontal="center"/>
    </xf>
    <xf numFmtId="171" fontId="8" fillId="0" borderId="11" xfId="43" applyNumberFormat="1" applyFont="1" applyBorder="1" applyAlignment="1">
      <alignment horizontal="center" vertical="center"/>
    </xf>
    <xf numFmtId="171" fontId="8" fillId="0" borderId="11" xfId="43" applyNumberFormat="1" applyFont="1" applyFill="1" applyBorder="1" applyAlignment="1">
      <alignment horizontal="center" vertical="center"/>
    </xf>
    <xf numFmtId="171" fontId="8" fillId="0" borderId="11" xfId="43" applyNumberFormat="1" applyFont="1" applyFill="1" applyBorder="1" applyAlignment="1">
      <alignment horizontal="center"/>
    </xf>
    <xf numFmtId="171" fontId="8" fillId="0" borderId="14" xfId="43" applyNumberFormat="1" applyFont="1" applyBorder="1" applyAlignment="1">
      <alignment horizontal="center" vertical="center"/>
    </xf>
    <xf numFmtId="171" fontId="8" fillId="0" borderId="16" xfId="43" applyNumberFormat="1" applyFont="1" applyBorder="1" applyAlignment="1">
      <alignment horizontal="center" vertical="center"/>
    </xf>
    <xf numFmtId="171" fontId="10" fillId="0" borderId="14" xfId="43" applyNumberFormat="1" applyFont="1" applyBorder="1" applyAlignment="1">
      <alignment horizontal="center" vertical="center"/>
    </xf>
    <xf numFmtId="171" fontId="10" fillId="0" borderId="14" xfId="43" applyNumberFormat="1" applyFont="1" applyFill="1" applyBorder="1" applyAlignment="1">
      <alignment horizontal="center"/>
    </xf>
    <xf numFmtId="171" fontId="10" fillId="0" borderId="14" xfId="43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208" fontId="8" fillId="0" borderId="18" xfId="43" applyNumberFormat="1" applyFont="1" applyBorder="1" applyAlignment="1">
      <alignment horizontal="center" wrapText="1"/>
    </xf>
    <xf numFmtId="171" fontId="8" fillId="0" borderId="18" xfId="43" applyNumberFormat="1" applyFont="1" applyBorder="1" applyAlignment="1">
      <alignment horizontal="center" wrapText="1"/>
    </xf>
    <xf numFmtId="171" fontId="8" fillId="24" borderId="18" xfId="43" applyNumberFormat="1" applyFont="1" applyFill="1" applyBorder="1" applyAlignment="1">
      <alignment horizontal="center" wrapText="1"/>
    </xf>
    <xf numFmtId="171" fontId="10" fillId="24" borderId="18" xfId="43" applyNumberFormat="1" applyFont="1" applyFill="1" applyBorder="1" applyAlignment="1">
      <alignment horizontal="center" wrapText="1"/>
    </xf>
    <xf numFmtId="171" fontId="10" fillId="0" borderId="18" xfId="43" applyNumberFormat="1" applyFont="1" applyFill="1" applyBorder="1" applyAlignment="1">
      <alignment horizontal="center" wrapText="1"/>
    </xf>
    <xf numFmtId="171" fontId="8" fillId="0" borderId="19" xfId="43" applyNumberFormat="1" applyFont="1" applyBorder="1" applyAlignment="1">
      <alignment horizontal="center" vertical="center"/>
    </xf>
    <xf numFmtId="171" fontId="8" fillId="0" borderId="17" xfId="43" applyNumberFormat="1" applyFont="1" applyBorder="1" applyAlignment="1">
      <alignment horizontal="center" vertical="center"/>
    </xf>
    <xf numFmtId="171" fontId="8" fillId="0" borderId="20" xfId="43" applyNumberFormat="1" applyFont="1" applyBorder="1" applyAlignment="1">
      <alignment horizontal="center" vertical="center"/>
    </xf>
    <xf numFmtId="171" fontId="10" fillId="0" borderId="17" xfId="43" applyNumberFormat="1" applyFont="1" applyFill="1" applyBorder="1" applyAlignment="1">
      <alignment horizontal="center" wrapText="1"/>
    </xf>
    <xf numFmtId="171" fontId="8" fillId="0" borderId="19" xfId="43" applyNumberFormat="1" applyFont="1" applyFill="1" applyBorder="1" applyAlignment="1">
      <alignment horizontal="center"/>
    </xf>
    <xf numFmtId="171" fontId="8" fillId="0" borderId="21" xfId="43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horizontal="center"/>
    </xf>
    <xf numFmtId="208" fontId="13" fillId="0" borderId="23" xfId="43" applyNumberFormat="1" applyFont="1" applyBorder="1" applyAlignment="1">
      <alignment horizontal="center"/>
    </xf>
    <xf numFmtId="171" fontId="13" fillId="0" borderId="23" xfId="43" applyNumberFormat="1" applyFont="1" applyBorder="1" applyAlignment="1">
      <alignment horizontal="center"/>
    </xf>
    <xf numFmtId="171" fontId="13" fillId="24" borderId="23" xfId="43" applyNumberFormat="1" applyFont="1" applyFill="1" applyBorder="1" applyAlignment="1">
      <alignment horizontal="center"/>
    </xf>
    <xf numFmtId="171" fontId="13" fillId="0" borderId="24" xfId="43" applyNumberFormat="1" applyFont="1" applyBorder="1" applyAlignment="1">
      <alignment horizontal="center"/>
    </xf>
    <xf numFmtId="171" fontId="8" fillId="0" borderId="22" xfId="43" applyNumberFormat="1" applyFont="1" applyFill="1" applyBorder="1" applyAlignment="1">
      <alignment horizontal="center"/>
    </xf>
    <xf numFmtId="171" fontId="8" fillId="0" borderId="25" xfId="43" applyNumberFormat="1" applyFont="1" applyFill="1" applyBorder="1" applyAlignment="1">
      <alignment horizontal="center"/>
    </xf>
    <xf numFmtId="171" fontId="8" fillId="0" borderId="24" xfId="43" applyNumberFormat="1" applyFont="1" applyFill="1" applyBorder="1" applyAlignment="1">
      <alignment horizontal="center"/>
    </xf>
    <xf numFmtId="171" fontId="8" fillId="0" borderId="26" xfId="43" applyNumberFormat="1" applyFont="1" applyFill="1" applyBorder="1" applyAlignment="1">
      <alignment horizontal="center" vertical="center"/>
    </xf>
    <xf numFmtId="171" fontId="8" fillId="0" borderId="27" xfId="43" applyNumberFormat="1" applyFont="1" applyBorder="1" applyAlignment="1">
      <alignment horizontal="center" vertical="center"/>
    </xf>
    <xf numFmtId="171" fontId="8" fillId="0" borderId="28" xfId="43" applyNumberFormat="1" applyFont="1" applyFill="1" applyBorder="1" applyAlignment="1">
      <alignment horizontal="center" vertical="center"/>
    </xf>
    <xf numFmtId="171" fontId="8" fillId="0" borderId="27" xfId="43" applyNumberFormat="1" applyFont="1" applyFill="1" applyBorder="1" applyAlignment="1">
      <alignment horizontal="center" vertical="center"/>
    </xf>
    <xf numFmtId="171" fontId="10" fillId="0" borderId="29" xfId="43" applyNumberFormat="1" applyFont="1" applyBorder="1" applyAlignment="1">
      <alignment horizontal="center" vertical="center"/>
    </xf>
    <xf numFmtId="171" fontId="8" fillId="0" borderId="30" xfId="43" applyNumberFormat="1" applyFont="1" applyBorder="1" applyAlignment="1">
      <alignment horizontal="center" vertical="center"/>
    </xf>
    <xf numFmtId="171" fontId="8" fillId="0" borderId="31" xfId="43" applyNumberFormat="1" applyFont="1" applyBorder="1" applyAlignment="1">
      <alignment horizontal="center" vertical="center"/>
    </xf>
    <xf numFmtId="171" fontId="10" fillId="0" borderId="0" xfId="0" applyNumberFormat="1" applyFont="1" applyFill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24" borderId="10" xfId="0" applyFont="1" applyFill="1" applyBorder="1" applyAlignment="1">
      <alignment vertical="center"/>
    </xf>
    <xf numFmtId="208" fontId="10" fillId="24" borderId="10" xfId="43" applyNumberFormat="1" applyFont="1" applyFill="1" applyBorder="1" applyAlignment="1">
      <alignment vertical="center"/>
    </xf>
    <xf numFmtId="171" fontId="8" fillId="24" borderId="27" xfId="43" applyNumberFormat="1" applyFont="1" applyFill="1" applyBorder="1" applyAlignment="1">
      <alignment horizontal="center" vertical="center"/>
    </xf>
    <xf numFmtId="171" fontId="8" fillId="24" borderId="16" xfId="43" applyNumberFormat="1" applyFont="1" applyFill="1" applyBorder="1" applyAlignment="1">
      <alignment horizontal="center" vertical="center"/>
    </xf>
    <xf numFmtId="171" fontId="8" fillId="24" borderId="14" xfId="43" applyNumberFormat="1" applyFont="1" applyFill="1" applyBorder="1" applyAlignment="1">
      <alignment horizontal="center" vertical="center"/>
    </xf>
    <xf numFmtId="171" fontId="10" fillId="24" borderId="14" xfId="43" applyNumberFormat="1" applyFont="1" applyFill="1" applyBorder="1" applyAlignment="1">
      <alignment horizontal="center" vertical="center"/>
    </xf>
    <xf numFmtId="171" fontId="8" fillId="24" borderId="15" xfId="43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0" fillId="24" borderId="14" xfId="0" applyFont="1" applyFill="1" applyBorder="1" applyAlignment="1">
      <alignment horizontal="center" vertical="center"/>
    </xf>
    <xf numFmtId="208" fontId="10" fillId="24" borderId="10" xfId="43" applyNumberFormat="1" applyFont="1" applyFill="1" applyBorder="1" applyAlignment="1">
      <alignment vertical="center" wrapText="1"/>
    </xf>
    <xf numFmtId="171" fontId="10" fillId="24" borderId="10" xfId="43" applyNumberFormat="1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vertical="center" wrapText="1"/>
    </xf>
    <xf numFmtId="171" fontId="8" fillId="0" borderId="12" xfId="43" applyNumberFormat="1" applyFont="1" applyBorder="1" applyAlignment="1">
      <alignment horizontal="center" vertical="center"/>
    </xf>
    <xf numFmtId="171" fontId="8" fillId="0" borderId="13" xfId="43" applyNumberFormat="1" applyFont="1" applyBorder="1" applyAlignment="1">
      <alignment horizontal="center" vertical="center"/>
    </xf>
    <xf numFmtId="171" fontId="10" fillId="0" borderId="32" xfId="43" applyNumberFormat="1" applyFont="1" applyBorder="1" applyAlignment="1">
      <alignment horizontal="center" vertical="center"/>
    </xf>
    <xf numFmtId="171" fontId="10" fillId="0" borderId="12" xfId="43" applyNumberFormat="1" applyFont="1" applyBorder="1" applyAlignment="1">
      <alignment horizontal="center" vertical="center"/>
    </xf>
    <xf numFmtId="171" fontId="10" fillId="24" borderId="12" xfId="43" applyNumberFormat="1" applyFont="1" applyFill="1" applyBorder="1" applyAlignment="1">
      <alignment horizontal="center" vertical="center"/>
    </xf>
    <xf numFmtId="171" fontId="13" fillId="0" borderId="33" xfId="43" applyNumberFormat="1" applyFont="1" applyBorder="1" applyAlignment="1">
      <alignment horizontal="center"/>
    </xf>
    <xf numFmtId="171" fontId="8" fillId="0" borderId="34" xfId="43" applyNumberFormat="1" applyFont="1" applyBorder="1" applyAlignment="1">
      <alignment horizontal="center" vertical="center"/>
    </xf>
    <xf numFmtId="171" fontId="8" fillId="0" borderId="28" xfId="43" applyNumberFormat="1" applyFont="1" applyBorder="1" applyAlignment="1">
      <alignment horizontal="center" vertical="center"/>
    </xf>
    <xf numFmtId="171" fontId="8" fillId="24" borderId="28" xfId="43" applyNumberFormat="1" applyFont="1" applyFill="1" applyBorder="1" applyAlignment="1">
      <alignment horizontal="center" vertical="center"/>
    </xf>
    <xf numFmtId="171" fontId="10" fillId="0" borderId="28" xfId="43" applyNumberFormat="1" applyFont="1" applyBorder="1" applyAlignment="1">
      <alignment horizontal="center" vertical="center"/>
    </xf>
    <xf numFmtId="171" fontId="8" fillId="0" borderId="35" xfId="43" applyNumberFormat="1" applyFont="1" applyBorder="1" applyAlignment="1">
      <alignment horizontal="center" vertical="center"/>
    </xf>
    <xf numFmtId="171" fontId="8" fillId="0" borderId="36" xfId="43" applyNumberFormat="1" applyFont="1" applyBorder="1" applyAlignment="1">
      <alignment horizontal="center" vertical="center"/>
    </xf>
    <xf numFmtId="171" fontId="8" fillId="0" borderId="37" xfId="43" applyNumberFormat="1" applyFont="1" applyBorder="1" applyAlignment="1">
      <alignment horizontal="center" vertical="center"/>
    </xf>
    <xf numFmtId="171" fontId="8" fillId="0" borderId="38" xfId="43" applyNumberFormat="1" applyFont="1" applyBorder="1" applyAlignment="1">
      <alignment horizontal="center" vertical="center"/>
    </xf>
    <xf numFmtId="171" fontId="8" fillId="0" borderId="39" xfId="43" applyNumberFormat="1" applyFont="1" applyBorder="1" applyAlignment="1">
      <alignment horizontal="center" vertical="center"/>
    </xf>
    <xf numFmtId="171" fontId="8" fillId="0" borderId="40" xfId="43" applyNumberFormat="1" applyFont="1" applyBorder="1" applyAlignment="1">
      <alignment horizontal="center" vertical="center"/>
    </xf>
    <xf numFmtId="171" fontId="8" fillId="24" borderId="40" xfId="43" applyNumberFormat="1" applyFont="1" applyFill="1" applyBorder="1" applyAlignment="1">
      <alignment horizontal="center" vertical="center"/>
    </xf>
    <xf numFmtId="171" fontId="10" fillId="0" borderId="40" xfId="43" applyNumberFormat="1" applyFont="1" applyBorder="1" applyAlignment="1">
      <alignment horizontal="center" vertical="center"/>
    </xf>
    <xf numFmtId="171" fontId="8" fillId="0" borderId="41" xfId="43" applyNumberFormat="1" applyFont="1" applyBorder="1" applyAlignment="1">
      <alignment horizontal="center" vertical="center"/>
    </xf>
    <xf numFmtId="171" fontId="8" fillId="0" borderId="18" xfId="43" applyNumberFormat="1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25" borderId="40" xfId="0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6" fillId="24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24" borderId="45" xfId="0" applyFont="1" applyFill="1" applyBorder="1" applyAlignment="1">
      <alignment horizontal="center" vertical="center" wrapText="1"/>
    </xf>
    <xf numFmtId="0" fontId="15" fillId="24" borderId="4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25" borderId="18" xfId="0" applyFont="1" applyFill="1" applyBorder="1" applyAlignment="1">
      <alignment horizontal="center" vertical="center" wrapText="1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0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8" fillId="24" borderId="48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59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6" fillId="24" borderId="20" xfId="0" applyFont="1" applyFill="1" applyBorder="1" applyAlignment="1">
      <alignment horizontal="center" vertical="center"/>
    </xf>
    <xf numFmtId="0" fontId="16" fillId="24" borderId="44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R62"/>
  <sheetViews>
    <sheetView tabSelected="1" zoomScale="75" zoomScaleNormal="75" zoomScaleSheetLayoutView="75" workbookViewId="0" topLeftCell="AN1">
      <selection activeCell="AR6" sqref="AR6:AT6"/>
    </sheetView>
  </sheetViews>
  <sheetFormatPr defaultColWidth="9.00390625" defaultRowHeight="12.75"/>
  <cols>
    <col min="1" max="1" width="22.375" style="0" customWidth="1"/>
    <col min="2" max="2" width="41.375" style="0" customWidth="1"/>
    <col min="3" max="3" width="36.375" style="0" hidden="1" customWidth="1"/>
    <col min="4" max="4" width="18.125" style="0" hidden="1" customWidth="1"/>
    <col min="5" max="5" width="8.375" style="0" hidden="1" customWidth="1"/>
    <col min="6" max="6" width="39.375" style="0" hidden="1" customWidth="1"/>
    <col min="7" max="7" width="25.125" style="0" customWidth="1"/>
    <col min="8" max="9" width="23.125" style="0" customWidth="1"/>
    <col min="10" max="10" width="20.625" style="0" customWidth="1"/>
    <col min="11" max="11" width="20.875" style="0" customWidth="1"/>
    <col min="12" max="12" width="19.875" style="0" customWidth="1"/>
    <col min="13" max="13" width="23.00390625" style="0" customWidth="1"/>
    <col min="14" max="14" width="19.875" style="0" customWidth="1"/>
    <col min="15" max="15" width="21.625" style="0" customWidth="1"/>
    <col min="16" max="16" width="20.875" style="0" customWidth="1"/>
    <col min="17" max="17" width="18.125" style="53" customWidth="1"/>
    <col min="18" max="18" width="18.125" style="53" hidden="1" customWidth="1"/>
    <col min="19" max="20" width="18.125" style="53" customWidth="1"/>
    <col min="21" max="21" width="21.00390625" style="53" customWidth="1"/>
    <col min="22" max="23" width="18.125" style="53" hidden="1" customWidth="1"/>
    <col min="24" max="24" width="22.625" style="53" customWidth="1"/>
    <col min="25" max="25" width="20.00390625" style="53" customWidth="1"/>
    <col min="26" max="26" width="18.125" style="53" customWidth="1"/>
    <col min="27" max="27" width="20.375" style="53" customWidth="1"/>
    <col min="28" max="29" width="18.125" style="53" customWidth="1"/>
    <col min="30" max="30" width="20.375" style="53" customWidth="1"/>
    <col min="31" max="34" width="18.125" style="53" customWidth="1"/>
    <col min="35" max="35" width="27.00390625" style="53" hidden="1" customWidth="1"/>
    <col min="36" max="36" width="0.12890625" style="0" customWidth="1"/>
    <col min="37" max="39" width="24.375" style="0" customWidth="1"/>
    <col min="40" max="42" width="22.00390625" style="0" customWidth="1"/>
    <col min="43" max="43" width="22.00390625" style="0" hidden="1" customWidth="1"/>
    <col min="44" max="44" width="26.625" style="0" customWidth="1"/>
    <col min="45" max="45" width="21.125" style="0" hidden="1" customWidth="1"/>
    <col min="46" max="46" width="24.625" style="0" customWidth="1"/>
    <col min="47" max="47" width="26.50390625" style="0" customWidth="1"/>
    <col min="48" max="48" width="12.50390625" style="0" customWidth="1"/>
  </cols>
  <sheetData>
    <row r="1" spans="2:44" s="4" customFormat="1" ht="1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"/>
      <c r="AK1" s="5"/>
      <c r="AL1" s="5"/>
      <c r="AM1" s="5"/>
      <c r="AN1" s="5"/>
      <c r="AO1" s="5"/>
      <c r="AP1" s="5"/>
      <c r="AQ1" s="5"/>
      <c r="AR1" s="5"/>
    </row>
    <row r="2" spans="2:44" s="4" customFormat="1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"/>
      <c r="AK2" s="5"/>
      <c r="AL2" s="5"/>
      <c r="AM2" s="5"/>
      <c r="AN2" s="5"/>
      <c r="AO2" s="5"/>
      <c r="AP2" s="5"/>
      <c r="AQ2" s="5"/>
      <c r="AR2" s="15" t="s">
        <v>53</v>
      </c>
    </row>
    <row r="3" spans="2:45" s="4" customFormat="1" ht="19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"/>
      <c r="AK3" s="5"/>
      <c r="AL3" s="5"/>
      <c r="AM3" s="5"/>
      <c r="AN3" s="5"/>
      <c r="AO3" s="5"/>
      <c r="AP3" s="5"/>
      <c r="AQ3" s="5"/>
      <c r="AR3" s="15" t="s">
        <v>28</v>
      </c>
      <c r="AS3" s="15" t="s">
        <v>27</v>
      </c>
    </row>
    <row r="4" spans="2:44" ht="21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3"/>
      <c r="AK4" s="3"/>
      <c r="AL4" s="3"/>
      <c r="AM4" s="3"/>
      <c r="AN4" s="3"/>
      <c r="AO4" s="3"/>
      <c r="AP4" s="3"/>
      <c r="AQ4" s="3"/>
      <c r="AR4" s="6" t="s">
        <v>62</v>
      </c>
    </row>
    <row r="5" spans="2:44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"/>
      <c r="AK5" s="3"/>
      <c r="AL5" s="3"/>
      <c r="AM5" s="3"/>
      <c r="AN5" s="3"/>
      <c r="AO5" s="3"/>
      <c r="AP5" s="3"/>
      <c r="AQ5" s="3"/>
      <c r="AR5" s="6" t="s">
        <v>71</v>
      </c>
    </row>
    <row r="6" spans="1:49" ht="38.25" customHeight="1">
      <c r="A6" s="180" t="s">
        <v>57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66"/>
      <c r="AK6" s="66"/>
      <c r="AL6" s="66"/>
      <c r="AM6" s="66"/>
      <c r="AN6" s="66"/>
      <c r="AO6" s="66"/>
      <c r="AP6" s="66"/>
      <c r="AQ6" s="66"/>
      <c r="AR6" s="164" t="s">
        <v>93</v>
      </c>
      <c r="AS6" s="164"/>
      <c r="AT6" s="164"/>
      <c r="AU6" s="2"/>
      <c r="AV6" s="2"/>
      <c r="AW6" s="2"/>
    </row>
    <row r="7" spans="1:49" ht="24.75" customHeight="1">
      <c r="A7" s="31">
        <v>11301200000</v>
      </c>
      <c r="B7" s="187"/>
      <c r="C7" s="18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2"/>
      <c r="AV7" s="2"/>
      <c r="AW7" s="2"/>
    </row>
    <row r="8" spans="1:49" ht="18" customHeight="1">
      <c r="A8" s="32" t="s">
        <v>49</v>
      </c>
      <c r="B8" s="161"/>
      <c r="C8" s="1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2"/>
      <c r="AV8" s="2"/>
      <c r="AW8" s="2"/>
    </row>
    <row r="9" spans="45:49" ht="18" thickBot="1">
      <c r="AS9" s="2"/>
      <c r="AT9" s="49" t="s">
        <v>61</v>
      </c>
      <c r="AU9" s="2"/>
      <c r="AV9" s="2"/>
      <c r="AW9" s="2"/>
    </row>
    <row r="10" spans="1:46" s="2" customFormat="1" ht="42" customHeight="1" thickBot="1">
      <c r="A10" s="199" t="s">
        <v>18</v>
      </c>
      <c r="B10" s="201" t="s">
        <v>51</v>
      </c>
      <c r="C10" s="181" t="s">
        <v>34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3"/>
      <c r="AP10" s="181" t="s">
        <v>45</v>
      </c>
      <c r="AQ10" s="182"/>
      <c r="AR10" s="182"/>
      <c r="AS10" s="182"/>
      <c r="AT10" s="203"/>
    </row>
    <row r="11" spans="1:46" s="2" customFormat="1" ht="42.75" customHeight="1">
      <c r="A11" s="200"/>
      <c r="B11" s="202"/>
      <c r="C11" s="28" t="s">
        <v>35</v>
      </c>
      <c r="D11" s="29"/>
      <c r="E11" s="29"/>
      <c r="F11" s="29"/>
      <c r="G11" s="174" t="s">
        <v>58</v>
      </c>
      <c r="H11" s="162" t="s">
        <v>81</v>
      </c>
      <c r="I11" s="163"/>
      <c r="J11" s="163"/>
      <c r="K11" s="163"/>
      <c r="L11" s="163"/>
      <c r="M11" s="163"/>
      <c r="N11" s="163"/>
      <c r="O11" s="163"/>
      <c r="P11" s="221" t="s">
        <v>59</v>
      </c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162"/>
      <c r="AK11" s="184" t="s">
        <v>78</v>
      </c>
      <c r="AL11" s="170" t="s">
        <v>76</v>
      </c>
      <c r="AM11" s="171"/>
      <c r="AN11" s="171"/>
      <c r="AO11" s="172"/>
      <c r="AP11" s="204" t="s">
        <v>74</v>
      </c>
      <c r="AQ11" s="205"/>
      <c r="AR11" s="219" t="s">
        <v>46</v>
      </c>
      <c r="AS11" s="220"/>
      <c r="AT11" s="184" t="s">
        <v>24</v>
      </c>
    </row>
    <row r="12" spans="1:46" s="2" customFormat="1" ht="42.75" customHeight="1">
      <c r="A12" s="200"/>
      <c r="B12" s="202"/>
      <c r="C12" s="28" t="s">
        <v>36</v>
      </c>
      <c r="D12" s="29"/>
      <c r="E12" s="29"/>
      <c r="F12" s="29"/>
      <c r="G12" s="175"/>
      <c r="H12" s="221" t="s">
        <v>52</v>
      </c>
      <c r="I12" s="221"/>
      <c r="J12" s="221"/>
      <c r="K12" s="221"/>
      <c r="L12" s="221"/>
      <c r="M12" s="221"/>
      <c r="N12" s="221"/>
      <c r="O12" s="221"/>
      <c r="P12" s="221" t="s">
        <v>52</v>
      </c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162"/>
      <c r="AK12" s="185"/>
      <c r="AL12" s="173" t="s">
        <v>77</v>
      </c>
      <c r="AM12" s="157"/>
      <c r="AN12" s="157"/>
      <c r="AO12" s="158"/>
      <c r="AP12" s="208" t="s">
        <v>36</v>
      </c>
      <c r="AQ12" s="209"/>
      <c r="AR12" s="206" t="s">
        <v>36</v>
      </c>
      <c r="AS12" s="207"/>
      <c r="AT12" s="192"/>
    </row>
    <row r="13" spans="1:46" s="2" customFormat="1" ht="72" customHeight="1">
      <c r="A13" s="200"/>
      <c r="B13" s="202"/>
      <c r="C13" s="189" t="s">
        <v>47</v>
      </c>
      <c r="D13" s="189" t="s">
        <v>37</v>
      </c>
      <c r="E13" s="189" t="s">
        <v>38</v>
      </c>
      <c r="F13" s="179" t="s">
        <v>54</v>
      </c>
      <c r="G13" s="175"/>
      <c r="H13" s="179" t="s">
        <v>55</v>
      </c>
      <c r="I13" s="179" t="s">
        <v>91</v>
      </c>
      <c r="J13" s="179" t="s">
        <v>56</v>
      </c>
      <c r="K13" s="167" t="s">
        <v>90</v>
      </c>
      <c r="L13" s="167" t="s">
        <v>79</v>
      </c>
      <c r="M13" s="167" t="s">
        <v>88</v>
      </c>
      <c r="N13" s="167" t="s">
        <v>80</v>
      </c>
      <c r="O13" s="179" t="s">
        <v>72</v>
      </c>
      <c r="P13" s="177" t="s">
        <v>39</v>
      </c>
      <c r="Q13" s="168" t="s">
        <v>40</v>
      </c>
      <c r="R13" s="168" t="s">
        <v>42</v>
      </c>
      <c r="S13" s="168" t="s">
        <v>41</v>
      </c>
      <c r="T13" s="159" t="s">
        <v>85</v>
      </c>
      <c r="U13" s="168" t="s">
        <v>43</v>
      </c>
      <c r="V13" s="168" t="s">
        <v>44</v>
      </c>
      <c r="W13" s="168" t="s">
        <v>50</v>
      </c>
      <c r="X13" s="159" t="s">
        <v>75</v>
      </c>
      <c r="Y13" s="159" t="s">
        <v>63</v>
      </c>
      <c r="Z13" s="159" t="s">
        <v>64</v>
      </c>
      <c r="AA13" s="159" t="s">
        <v>65</v>
      </c>
      <c r="AB13" s="159" t="s">
        <v>66</v>
      </c>
      <c r="AC13" s="159" t="s">
        <v>84</v>
      </c>
      <c r="AD13" s="159" t="s">
        <v>67</v>
      </c>
      <c r="AE13" s="159" t="s">
        <v>69</v>
      </c>
      <c r="AF13" s="159" t="s">
        <v>89</v>
      </c>
      <c r="AG13" s="159" t="s">
        <v>86</v>
      </c>
      <c r="AH13" s="159" t="s">
        <v>70</v>
      </c>
      <c r="AI13" s="168" t="s">
        <v>68</v>
      </c>
      <c r="AJ13" s="165" t="s">
        <v>48</v>
      </c>
      <c r="AK13" s="185"/>
      <c r="AL13" s="167" t="s">
        <v>87</v>
      </c>
      <c r="AM13" s="159" t="s">
        <v>67</v>
      </c>
      <c r="AN13" s="168" t="s">
        <v>68</v>
      </c>
      <c r="AO13" s="217" t="s">
        <v>78</v>
      </c>
      <c r="AP13" s="210" t="s">
        <v>73</v>
      </c>
      <c r="AQ13" s="213" t="s">
        <v>25</v>
      </c>
      <c r="AR13" s="194" t="s">
        <v>60</v>
      </c>
      <c r="AS13" s="216" t="s">
        <v>25</v>
      </c>
      <c r="AT13" s="192"/>
    </row>
    <row r="14" spans="1:46" s="7" customFormat="1" ht="5.25" customHeight="1" hidden="1">
      <c r="A14" s="200"/>
      <c r="B14" s="202"/>
      <c r="C14" s="190"/>
      <c r="D14" s="190"/>
      <c r="E14" s="190"/>
      <c r="F14" s="177"/>
      <c r="G14" s="175"/>
      <c r="H14" s="177"/>
      <c r="I14" s="177"/>
      <c r="J14" s="177"/>
      <c r="K14" s="168"/>
      <c r="L14" s="168"/>
      <c r="M14" s="168"/>
      <c r="N14" s="168"/>
      <c r="O14" s="177"/>
      <c r="P14" s="177"/>
      <c r="Q14" s="168"/>
      <c r="R14" s="168"/>
      <c r="S14" s="168"/>
      <c r="T14" s="159"/>
      <c r="U14" s="168"/>
      <c r="V14" s="168"/>
      <c r="W14" s="168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68"/>
      <c r="AJ14" s="165"/>
      <c r="AK14" s="185"/>
      <c r="AL14" s="168"/>
      <c r="AM14" s="159"/>
      <c r="AN14" s="168"/>
      <c r="AO14" s="217"/>
      <c r="AP14" s="211"/>
      <c r="AQ14" s="214"/>
      <c r="AR14" s="195"/>
      <c r="AS14" s="217"/>
      <c r="AT14" s="192"/>
    </row>
    <row r="15" spans="1:46" s="7" customFormat="1" ht="277.5" customHeight="1" thickBot="1">
      <c r="A15" s="200"/>
      <c r="B15" s="202"/>
      <c r="C15" s="191"/>
      <c r="D15" s="191"/>
      <c r="E15" s="191"/>
      <c r="F15" s="178"/>
      <c r="G15" s="176"/>
      <c r="H15" s="178"/>
      <c r="I15" s="178"/>
      <c r="J15" s="178"/>
      <c r="K15" s="169"/>
      <c r="L15" s="169"/>
      <c r="M15" s="169"/>
      <c r="N15" s="169"/>
      <c r="O15" s="178"/>
      <c r="P15" s="178"/>
      <c r="Q15" s="169"/>
      <c r="R15" s="169"/>
      <c r="S15" s="169"/>
      <c r="T15" s="160"/>
      <c r="U15" s="169"/>
      <c r="V15" s="169"/>
      <c r="W15" s="169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9"/>
      <c r="AJ15" s="166"/>
      <c r="AK15" s="186"/>
      <c r="AL15" s="168"/>
      <c r="AM15" s="160"/>
      <c r="AN15" s="169"/>
      <c r="AO15" s="217"/>
      <c r="AP15" s="212"/>
      <c r="AQ15" s="215"/>
      <c r="AR15" s="196"/>
      <c r="AS15" s="218"/>
      <c r="AT15" s="193"/>
    </row>
    <row r="16" spans="1:46" s="7" customFormat="1" ht="21" customHeight="1" thickBot="1">
      <c r="A16" s="148"/>
      <c r="B16" s="148"/>
      <c r="C16" s="143"/>
      <c r="D16" s="143"/>
      <c r="E16" s="143"/>
      <c r="F16" s="141"/>
      <c r="G16" s="145"/>
      <c r="H16" s="141"/>
      <c r="I16" s="141"/>
      <c r="J16" s="141"/>
      <c r="K16" s="144"/>
      <c r="L16" s="144"/>
      <c r="M16" s="144"/>
      <c r="N16" s="144"/>
      <c r="O16" s="141"/>
      <c r="P16" s="141"/>
      <c r="Q16" s="144"/>
      <c r="R16" s="144"/>
      <c r="S16" s="144"/>
      <c r="T16" s="140"/>
      <c r="U16" s="144"/>
      <c r="V16" s="144"/>
      <c r="W16" s="144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4"/>
      <c r="AJ16" s="142"/>
      <c r="AK16" s="153"/>
      <c r="AL16" s="154"/>
      <c r="AM16" s="140"/>
      <c r="AN16" s="155"/>
      <c r="AO16" s="151"/>
      <c r="AP16" s="149"/>
      <c r="AQ16" s="150"/>
      <c r="AR16" s="147"/>
      <c r="AS16" s="152"/>
      <c r="AT16" s="146"/>
    </row>
    <row r="17" spans="1:46" s="1" customFormat="1" ht="44.25" customHeight="1">
      <c r="A17" s="45">
        <v>11301501000</v>
      </c>
      <c r="B17" s="156" t="s">
        <v>92</v>
      </c>
      <c r="C17" s="22"/>
      <c r="D17" s="22"/>
      <c r="E17" s="22"/>
      <c r="F17" s="22" t="s">
        <v>51</v>
      </c>
      <c r="G17" s="22"/>
      <c r="H17" s="34"/>
      <c r="I17" s="34"/>
      <c r="J17" s="34"/>
      <c r="K17" s="34"/>
      <c r="L17" s="34"/>
      <c r="M17" s="34"/>
      <c r="N17" s="34"/>
      <c r="O17" s="34"/>
      <c r="P17" s="34">
        <v>10270</v>
      </c>
      <c r="Q17" s="54"/>
      <c r="R17" s="54"/>
      <c r="S17" s="54"/>
      <c r="T17" s="54"/>
      <c r="U17" s="54"/>
      <c r="V17" s="54"/>
      <c r="W17" s="54"/>
      <c r="X17" s="54"/>
      <c r="Y17" s="54">
        <f>4000+4000</f>
        <v>8000</v>
      </c>
      <c r="Z17" s="54">
        <v>2500</v>
      </c>
      <c r="AA17" s="54">
        <v>9500</v>
      </c>
      <c r="AB17" s="54"/>
      <c r="AC17" s="54"/>
      <c r="AD17" s="54">
        <f>10000+3000</f>
        <v>13000</v>
      </c>
      <c r="AE17" s="54"/>
      <c r="AF17" s="54">
        <v>500</v>
      </c>
      <c r="AG17" s="54"/>
      <c r="AH17" s="54"/>
      <c r="AI17" s="55"/>
      <c r="AJ17" s="35"/>
      <c r="AK17" s="99">
        <f>SUM(G17:AH17)</f>
        <v>43770</v>
      </c>
      <c r="AL17" s="126"/>
      <c r="AM17" s="134"/>
      <c r="AN17" s="122">
        <v>5000</v>
      </c>
      <c r="AO17" s="104">
        <f>AN17</f>
        <v>5000</v>
      </c>
      <c r="AP17" s="71"/>
      <c r="AQ17" s="72"/>
      <c r="AR17" s="73">
        <v>133490</v>
      </c>
      <c r="AS17" s="72">
        <f>AR17</f>
        <v>133490</v>
      </c>
      <c r="AT17" s="48">
        <f aca="true" t="shared" si="0" ref="AT17:AT38">AR17+AQ17</f>
        <v>133490</v>
      </c>
    </row>
    <row r="18" spans="1:46" s="1" customFormat="1" ht="22.5" customHeight="1">
      <c r="A18" s="45">
        <v>11301502000</v>
      </c>
      <c r="B18" s="10" t="s">
        <v>3</v>
      </c>
      <c r="C18" s="22"/>
      <c r="D18" s="22"/>
      <c r="E18" s="22"/>
      <c r="F18" s="22"/>
      <c r="G18" s="22"/>
      <c r="H18" s="34"/>
      <c r="I18" s="34"/>
      <c r="J18" s="34"/>
      <c r="K18" s="34"/>
      <c r="L18" s="34"/>
      <c r="M18" s="34"/>
      <c r="N18" s="34"/>
      <c r="O18" s="34"/>
      <c r="P18" s="34">
        <v>7876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5"/>
      <c r="AJ18" s="35"/>
      <c r="AK18" s="99">
        <f aca="true" t="shared" si="1" ref="AK18:AK42">SUM(G18:AH18)</f>
        <v>7876</v>
      </c>
      <c r="AL18" s="127"/>
      <c r="AM18" s="135"/>
      <c r="AN18" s="123"/>
      <c r="AO18" s="72">
        <f>AN18</f>
        <v>0</v>
      </c>
      <c r="AP18" s="71"/>
      <c r="AQ18" s="72"/>
      <c r="AR18" s="73">
        <v>400850</v>
      </c>
      <c r="AS18" s="72">
        <f aca="true" t="shared" si="2" ref="AS18:AS42">AR18</f>
        <v>400850</v>
      </c>
      <c r="AT18" s="48">
        <f t="shared" si="0"/>
        <v>400850</v>
      </c>
    </row>
    <row r="19" spans="1:46" s="1" customFormat="1" ht="22.5" customHeight="1">
      <c r="A19" s="45">
        <v>11301503000</v>
      </c>
      <c r="B19" s="10" t="s">
        <v>4</v>
      </c>
      <c r="C19" s="22"/>
      <c r="D19" s="22"/>
      <c r="E19" s="22"/>
      <c r="F19" s="22"/>
      <c r="G19" s="22"/>
      <c r="H19" s="34"/>
      <c r="I19" s="34"/>
      <c r="J19" s="34"/>
      <c r="K19" s="34"/>
      <c r="L19" s="34"/>
      <c r="M19" s="34"/>
      <c r="N19" s="34"/>
      <c r="O19" s="34"/>
      <c r="P19" s="34">
        <v>6809</v>
      </c>
      <c r="Q19" s="54"/>
      <c r="R19" s="54"/>
      <c r="S19" s="54"/>
      <c r="T19" s="54"/>
      <c r="U19" s="54"/>
      <c r="V19" s="54"/>
      <c r="W19" s="54"/>
      <c r="X19" s="54"/>
      <c r="Y19" s="54">
        <v>4000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5"/>
      <c r="AJ19" s="35"/>
      <c r="AK19" s="99">
        <f t="shared" si="1"/>
        <v>10809</v>
      </c>
      <c r="AL19" s="127"/>
      <c r="AM19" s="135"/>
      <c r="AN19" s="123">
        <v>4000</v>
      </c>
      <c r="AO19" s="72">
        <f aca="true" t="shared" si="3" ref="AO19:AO41">AN19</f>
        <v>4000</v>
      </c>
      <c r="AP19" s="71"/>
      <c r="AQ19" s="72"/>
      <c r="AR19" s="73">
        <v>174020</v>
      </c>
      <c r="AS19" s="72">
        <f t="shared" si="2"/>
        <v>174020</v>
      </c>
      <c r="AT19" s="48">
        <f t="shared" si="0"/>
        <v>174020</v>
      </c>
    </row>
    <row r="20" spans="1:46" s="1" customFormat="1" ht="22.5" customHeight="1">
      <c r="A20" s="45">
        <v>11301504000</v>
      </c>
      <c r="B20" s="10" t="s">
        <v>19</v>
      </c>
      <c r="C20" s="22"/>
      <c r="D20" s="22"/>
      <c r="E20" s="22"/>
      <c r="F20" s="22"/>
      <c r="G20" s="22"/>
      <c r="H20" s="34"/>
      <c r="I20" s="34"/>
      <c r="J20" s="34"/>
      <c r="K20" s="34"/>
      <c r="L20" s="34"/>
      <c r="M20" s="34"/>
      <c r="N20" s="34"/>
      <c r="O20" s="34"/>
      <c r="P20" s="34">
        <v>2806</v>
      </c>
      <c r="Q20" s="54"/>
      <c r="R20" s="54"/>
      <c r="S20" s="54"/>
      <c r="T20" s="54"/>
      <c r="U20" s="54"/>
      <c r="V20" s="54"/>
      <c r="W20" s="54"/>
      <c r="X20" s="54"/>
      <c r="Y20" s="54">
        <v>14600</v>
      </c>
      <c r="Z20" s="54"/>
      <c r="AA20" s="54"/>
      <c r="AB20" s="54"/>
      <c r="AC20" s="54"/>
      <c r="AD20" s="54">
        <v>112468</v>
      </c>
      <c r="AE20" s="54"/>
      <c r="AF20" s="54"/>
      <c r="AG20" s="54"/>
      <c r="AH20" s="54"/>
      <c r="AI20" s="55"/>
      <c r="AJ20" s="35"/>
      <c r="AK20" s="99">
        <f t="shared" si="1"/>
        <v>129874</v>
      </c>
      <c r="AL20" s="127"/>
      <c r="AM20" s="135"/>
      <c r="AN20" s="123">
        <v>6600</v>
      </c>
      <c r="AO20" s="72">
        <f t="shared" si="3"/>
        <v>6600</v>
      </c>
      <c r="AP20" s="71"/>
      <c r="AQ20" s="72"/>
      <c r="AR20" s="73">
        <v>186730</v>
      </c>
      <c r="AS20" s="72">
        <f t="shared" si="2"/>
        <v>186730</v>
      </c>
      <c r="AT20" s="48">
        <f t="shared" si="0"/>
        <v>186730</v>
      </c>
    </row>
    <row r="21" spans="1:46" s="1" customFormat="1" ht="22.5" customHeight="1">
      <c r="A21" s="45">
        <v>11301505000</v>
      </c>
      <c r="B21" s="10" t="s">
        <v>5</v>
      </c>
      <c r="C21" s="22"/>
      <c r="D21" s="22"/>
      <c r="E21" s="22"/>
      <c r="F21" s="22"/>
      <c r="G21" s="22"/>
      <c r="H21" s="34"/>
      <c r="I21" s="34"/>
      <c r="J21" s="34"/>
      <c r="K21" s="34"/>
      <c r="L21" s="34"/>
      <c r="M21" s="34"/>
      <c r="N21" s="34"/>
      <c r="O21" s="34"/>
      <c r="P21" s="34">
        <v>10176</v>
      </c>
      <c r="Q21" s="54"/>
      <c r="R21" s="54"/>
      <c r="S21" s="54"/>
      <c r="T21" s="54"/>
      <c r="U21" s="54"/>
      <c r="V21" s="54"/>
      <c r="W21" s="54"/>
      <c r="X21" s="54"/>
      <c r="Y21" s="54">
        <v>5000</v>
      </c>
      <c r="Z21" s="54"/>
      <c r="AA21" s="54"/>
      <c r="AB21" s="54"/>
      <c r="AC21" s="54"/>
      <c r="AD21" s="54">
        <v>20000</v>
      </c>
      <c r="AE21" s="54"/>
      <c r="AF21" s="54"/>
      <c r="AG21" s="54"/>
      <c r="AH21" s="54"/>
      <c r="AI21" s="55"/>
      <c r="AJ21" s="35"/>
      <c r="AK21" s="99">
        <f t="shared" si="1"/>
        <v>35176</v>
      </c>
      <c r="AL21" s="127"/>
      <c r="AM21" s="135"/>
      <c r="AN21" s="123"/>
      <c r="AO21" s="72">
        <f t="shared" si="3"/>
        <v>0</v>
      </c>
      <c r="AP21" s="71"/>
      <c r="AQ21" s="72"/>
      <c r="AR21" s="73">
        <v>156450</v>
      </c>
      <c r="AS21" s="72">
        <f t="shared" si="2"/>
        <v>156450</v>
      </c>
      <c r="AT21" s="48">
        <f t="shared" si="0"/>
        <v>156450</v>
      </c>
    </row>
    <row r="22" spans="1:46" s="1" customFormat="1" ht="22.5" customHeight="1">
      <c r="A22" s="45">
        <v>11301506000</v>
      </c>
      <c r="B22" s="10" t="s">
        <v>6</v>
      </c>
      <c r="C22" s="22"/>
      <c r="D22" s="22"/>
      <c r="E22" s="22"/>
      <c r="F22" s="22"/>
      <c r="G22" s="22"/>
      <c r="H22" s="34"/>
      <c r="I22" s="34"/>
      <c r="J22" s="34"/>
      <c r="K22" s="34"/>
      <c r="L22" s="34"/>
      <c r="M22" s="34"/>
      <c r="N22" s="34"/>
      <c r="O22" s="34"/>
      <c r="P22" s="34">
        <v>16387</v>
      </c>
      <c r="Q22" s="54"/>
      <c r="R22" s="54"/>
      <c r="S22" s="54"/>
      <c r="T22" s="54"/>
      <c r="U22" s="54"/>
      <c r="V22" s="54"/>
      <c r="W22" s="54"/>
      <c r="X22" s="54"/>
      <c r="Y22" s="54">
        <f>11500+15000</f>
        <v>26500</v>
      </c>
      <c r="Z22" s="54">
        <v>25978</v>
      </c>
      <c r="AA22" s="54">
        <v>35340</v>
      </c>
      <c r="AB22" s="54"/>
      <c r="AC22" s="54"/>
      <c r="AD22" s="54">
        <f>11000+113335+35000</f>
        <v>159335</v>
      </c>
      <c r="AE22" s="54"/>
      <c r="AF22" s="54"/>
      <c r="AG22" s="54"/>
      <c r="AH22" s="54">
        <v>49178</v>
      </c>
      <c r="AI22" s="55"/>
      <c r="AJ22" s="35"/>
      <c r="AK22" s="99">
        <f t="shared" si="1"/>
        <v>312718</v>
      </c>
      <c r="AL22" s="127"/>
      <c r="AM22" s="135"/>
      <c r="AN22" s="123">
        <v>100000</v>
      </c>
      <c r="AO22" s="72">
        <f t="shared" si="3"/>
        <v>100000</v>
      </c>
      <c r="AP22" s="71"/>
      <c r="AQ22" s="72"/>
      <c r="AR22" s="73">
        <v>302100</v>
      </c>
      <c r="AS22" s="72">
        <f t="shared" si="2"/>
        <v>302100</v>
      </c>
      <c r="AT22" s="48">
        <f t="shared" si="0"/>
        <v>302100</v>
      </c>
    </row>
    <row r="23" spans="1:46" s="1" customFormat="1" ht="22.5" customHeight="1">
      <c r="A23" s="45">
        <v>11301507000</v>
      </c>
      <c r="B23" s="10" t="s">
        <v>29</v>
      </c>
      <c r="C23" s="22"/>
      <c r="D23" s="22"/>
      <c r="E23" s="22"/>
      <c r="F23" s="22"/>
      <c r="G23" s="22"/>
      <c r="H23" s="34"/>
      <c r="I23" s="34"/>
      <c r="J23" s="34"/>
      <c r="K23" s="34"/>
      <c r="L23" s="34"/>
      <c r="M23" s="34"/>
      <c r="N23" s="34"/>
      <c r="O23" s="34"/>
      <c r="P23" s="34">
        <v>2900</v>
      </c>
      <c r="Q23" s="54"/>
      <c r="R23" s="54"/>
      <c r="S23" s="54"/>
      <c r="T23" s="54"/>
      <c r="U23" s="54"/>
      <c r="V23" s="54"/>
      <c r="W23" s="54"/>
      <c r="X23" s="54"/>
      <c r="Y23" s="54">
        <v>4000</v>
      </c>
      <c r="Z23" s="54">
        <v>3500</v>
      </c>
      <c r="AA23" s="54">
        <v>21475</v>
      </c>
      <c r="AB23" s="54">
        <v>9860</v>
      </c>
      <c r="AC23" s="54"/>
      <c r="AD23" s="54"/>
      <c r="AE23" s="54"/>
      <c r="AF23" s="54"/>
      <c r="AG23" s="54"/>
      <c r="AH23" s="54"/>
      <c r="AI23" s="55"/>
      <c r="AJ23" s="35"/>
      <c r="AK23" s="99">
        <f t="shared" si="1"/>
        <v>41735</v>
      </c>
      <c r="AL23" s="127"/>
      <c r="AM23" s="135"/>
      <c r="AN23" s="123">
        <v>2500</v>
      </c>
      <c r="AO23" s="72">
        <f t="shared" si="3"/>
        <v>2500</v>
      </c>
      <c r="AP23" s="71"/>
      <c r="AQ23" s="72"/>
      <c r="AR23" s="73">
        <v>106470</v>
      </c>
      <c r="AS23" s="72">
        <f t="shared" si="2"/>
        <v>106470</v>
      </c>
      <c r="AT23" s="48">
        <f t="shared" si="0"/>
        <v>106470</v>
      </c>
    </row>
    <row r="24" spans="1:46" s="1" customFormat="1" ht="22.5" customHeight="1">
      <c r="A24" s="45">
        <v>11301508000</v>
      </c>
      <c r="B24" s="10" t="s">
        <v>8</v>
      </c>
      <c r="C24" s="22"/>
      <c r="D24" s="22"/>
      <c r="E24" s="22"/>
      <c r="F24" s="22"/>
      <c r="G24" s="22"/>
      <c r="H24" s="34"/>
      <c r="I24" s="34"/>
      <c r="J24" s="34"/>
      <c r="K24" s="34"/>
      <c r="L24" s="34"/>
      <c r="M24" s="34"/>
      <c r="N24" s="34"/>
      <c r="O24" s="34"/>
      <c r="P24" s="34">
        <v>15714</v>
      </c>
      <c r="Q24" s="54"/>
      <c r="R24" s="54"/>
      <c r="S24" s="54"/>
      <c r="T24" s="54"/>
      <c r="U24" s="54"/>
      <c r="V24" s="54"/>
      <c r="W24" s="54"/>
      <c r="X24" s="54"/>
      <c r="Y24" s="54">
        <v>4000</v>
      </c>
      <c r="Z24" s="54"/>
      <c r="AA24" s="54"/>
      <c r="AB24" s="54"/>
      <c r="AC24" s="54"/>
      <c r="AD24" s="54">
        <f>3650+9240+12760</f>
        <v>25650</v>
      </c>
      <c r="AE24" s="54"/>
      <c r="AF24" s="54">
        <v>700</v>
      </c>
      <c r="AG24" s="54"/>
      <c r="AH24" s="54"/>
      <c r="AI24" s="55"/>
      <c r="AJ24" s="35"/>
      <c r="AK24" s="99">
        <f t="shared" si="1"/>
        <v>46064</v>
      </c>
      <c r="AL24" s="127"/>
      <c r="AM24" s="135"/>
      <c r="AN24" s="123">
        <v>4000</v>
      </c>
      <c r="AO24" s="72">
        <f t="shared" si="3"/>
        <v>4000</v>
      </c>
      <c r="AP24" s="71"/>
      <c r="AQ24" s="72"/>
      <c r="AR24" s="73">
        <v>174820</v>
      </c>
      <c r="AS24" s="72">
        <f t="shared" si="2"/>
        <v>174820</v>
      </c>
      <c r="AT24" s="48">
        <f t="shared" si="0"/>
        <v>174820</v>
      </c>
    </row>
    <row r="25" spans="1:46" s="1" customFormat="1" ht="22.5" customHeight="1">
      <c r="A25" s="45">
        <v>11301509000</v>
      </c>
      <c r="B25" s="10" t="s">
        <v>7</v>
      </c>
      <c r="C25" s="22"/>
      <c r="D25" s="22"/>
      <c r="E25" s="22"/>
      <c r="F25" s="22"/>
      <c r="G25" s="22"/>
      <c r="H25" s="34"/>
      <c r="I25" s="34"/>
      <c r="J25" s="34"/>
      <c r="K25" s="34"/>
      <c r="L25" s="34"/>
      <c r="M25" s="34"/>
      <c r="N25" s="34"/>
      <c r="O25" s="34"/>
      <c r="P25" s="34">
        <v>11299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5"/>
      <c r="AJ25" s="35"/>
      <c r="AK25" s="99">
        <f t="shared" si="1"/>
        <v>11299</v>
      </c>
      <c r="AL25" s="127"/>
      <c r="AM25" s="135"/>
      <c r="AN25" s="123"/>
      <c r="AO25" s="72">
        <f t="shared" si="3"/>
        <v>0</v>
      </c>
      <c r="AP25" s="71"/>
      <c r="AQ25" s="72"/>
      <c r="AR25" s="73">
        <v>388260</v>
      </c>
      <c r="AS25" s="72">
        <f t="shared" si="2"/>
        <v>388260</v>
      </c>
      <c r="AT25" s="48">
        <f t="shared" si="0"/>
        <v>388260</v>
      </c>
    </row>
    <row r="26" spans="1:46" s="1" customFormat="1" ht="22.5" customHeight="1">
      <c r="A26" s="45">
        <v>11301510000</v>
      </c>
      <c r="B26" s="10" t="s">
        <v>30</v>
      </c>
      <c r="C26" s="22"/>
      <c r="D26" s="22"/>
      <c r="E26" s="22"/>
      <c r="F26" s="22"/>
      <c r="G26" s="22"/>
      <c r="H26" s="34"/>
      <c r="I26" s="34"/>
      <c r="J26" s="34"/>
      <c r="K26" s="34"/>
      <c r="L26" s="34"/>
      <c r="M26" s="34"/>
      <c r="N26" s="34"/>
      <c r="O26" s="34"/>
      <c r="P26" s="34">
        <v>14124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13750</v>
      </c>
      <c r="AB26" s="54"/>
      <c r="AC26" s="54"/>
      <c r="AD26" s="54">
        <v>50000</v>
      </c>
      <c r="AE26" s="54"/>
      <c r="AF26" s="54"/>
      <c r="AG26" s="54"/>
      <c r="AH26" s="54"/>
      <c r="AI26" s="55"/>
      <c r="AJ26" s="35"/>
      <c r="AK26" s="99">
        <f t="shared" si="1"/>
        <v>77874</v>
      </c>
      <c r="AL26" s="127"/>
      <c r="AM26" s="135"/>
      <c r="AN26" s="123"/>
      <c r="AO26" s="72">
        <f t="shared" si="3"/>
        <v>0</v>
      </c>
      <c r="AP26" s="71"/>
      <c r="AQ26" s="72"/>
      <c r="AR26" s="73">
        <v>342340</v>
      </c>
      <c r="AS26" s="72">
        <f t="shared" si="2"/>
        <v>342340</v>
      </c>
      <c r="AT26" s="48">
        <f t="shared" si="0"/>
        <v>342340</v>
      </c>
    </row>
    <row r="27" spans="1:46" s="1" customFormat="1" ht="22.5" customHeight="1">
      <c r="A27" s="45">
        <v>11301511000</v>
      </c>
      <c r="B27" s="10" t="s">
        <v>23</v>
      </c>
      <c r="C27" s="22"/>
      <c r="D27" s="22"/>
      <c r="E27" s="22"/>
      <c r="F27" s="22"/>
      <c r="G27" s="22"/>
      <c r="H27" s="34"/>
      <c r="I27" s="34"/>
      <c r="J27" s="34"/>
      <c r="K27" s="34"/>
      <c r="L27" s="34"/>
      <c r="M27" s="34"/>
      <c r="N27" s="34"/>
      <c r="O27" s="34"/>
      <c r="P27" s="34">
        <v>1777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J27" s="35"/>
      <c r="AK27" s="99">
        <f t="shared" si="1"/>
        <v>1777</v>
      </c>
      <c r="AL27" s="127"/>
      <c r="AM27" s="135"/>
      <c r="AN27" s="123"/>
      <c r="AO27" s="72">
        <f t="shared" si="3"/>
        <v>0</v>
      </c>
      <c r="AP27" s="71"/>
      <c r="AQ27" s="72"/>
      <c r="AR27" s="73">
        <v>82700</v>
      </c>
      <c r="AS27" s="72">
        <f t="shared" si="2"/>
        <v>82700</v>
      </c>
      <c r="AT27" s="48">
        <f t="shared" si="0"/>
        <v>82700</v>
      </c>
    </row>
    <row r="28" spans="1:46" s="114" customFormat="1" ht="22.5" customHeight="1">
      <c r="A28" s="106">
        <v>11301512000</v>
      </c>
      <c r="B28" s="107" t="s">
        <v>20</v>
      </c>
      <c r="C28" s="108"/>
      <c r="D28" s="108"/>
      <c r="E28" s="108"/>
      <c r="F28" s="108"/>
      <c r="G28" s="108"/>
      <c r="H28" s="54"/>
      <c r="I28" s="54"/>
      <c r="J28" s="54"/>
      <c r="K28" s="54"/>
      <c r="L28" s="54"/>
      <c r="M28" s="54"/>
      <c r="N28" s="54"/>
      <c r="O28" s="54"/>
      <c r="P28" s="54">
        <v>6061</v>
      </c>
      <c r="Q28" s="54"/>
      <c r="R28" s="54"/>
      <c r="S28" s="54"/>
      <c r="T28" s="54"/>
      <c r="U28" s="54"/>
      <c r="V28" s="54"/>
      <c r="W28" s="54"/>
      <c r="X28" s="54"/>
      <c r="Y28" s="54">
        <f>5000+9000+15000</f>
        <v>29000</v>
      </c>
      <c r="Z28" s="54">
        <v>7600</v>
      </c>
      <c r="AA28" s="54"/>
      <c r="AB28" s="54"/>
      <c r="AC28" s="54"/>
      <c r="AD28" s="54">
        <f>25400+3000+100000</f>
        <v>128400</v>
      </c>
      <c r="AE28" s="54"/>
      <c r="AF28" s="54"/>
      <c r="AG28" s="54"/>
      <c r="AH28" s="54"/>
      <c r="AI28" s="55"/>
      <c r="AJ28" s="55"/>
      <c r="AK28" s="109">
        <f t="shared" si="1"/>
        <v>171061</v>
      </c>
      <c r="AL28" s="128"/>
      <c r="AM28" s="136"/>
      <c r="AN28" s="124">
        <v>10000</v>
      </c>
      <c r="AO28" s="110">
        <f t="shared" si="3"/>
        <v>10000</v>
      </c>
      <c r="AP28" s="111"/>
      <c r="AQ28" s="110"/>
      <c r="AR28" s="112">
        <v>197790</v>
      </c>
      <c r="AS28" s="110">
        <f t="shared" si="2"/>
        <v>197790</v>
      </c>
      <c r="AT28" s="113">
        <f t="shared" si="0"/>
        <v>197790</v>
      </c>
    </row>
    <row r="29" spans="1:46" s="1" customFormat="1" ht="22.5" customHeight="1">
      <c r="A29" s="45">
        <v>11301513000</v>
      </c>
      <c r="B29" s="10" t="s">
        <v>9</v>
      </c>
      <c r="C29" s="22"/>
      <c r="D29" s="22"/>
      <c r="E29" s="22"/>
      <c r="F29" s="22"/>
      <c r="G29" s="22"/>
      <c r="H29" s="34"/>
      <c r="I29" s="34"/>
      <c r="J29" s="34"/>
      <c r="K29" s="34"/>
      <c r="L29" s="34"/>
      <c r="M29" s="34"/>
      <c r="N29" s="34"/>
      <c r="O29" s="34"/>
      <c r="P29" s="34">
        <v>18370</v>
      </c>
      <c r="Q29" s="54"/>
      <c r="R29" s="54"/>
      <c r="S29" s="54"/>
      <c r="T29" s="54"/>
      <c r="U29" s="54"/>
      <c r="V29" s="54"/>
      <c r="W29" s="54"/>
      <c r="X29" s="54"/>
      <c r="Y29" s="54">
        <v>7000</v>
      </c>
      <c r="Z29" s="54"/>
      <c r="AA29" s="54"/>
      <c r="AB29" s="54"/>
      <c r="AC29" s="54"/>
      <c r="AD29" s="54">
        <f>49950+49950</f>
        <v>99900</v>
      </c>
      <c r="AE29" s="54"/>
      <c r="AF29" s="54"/>
      <c r="AG29" s="54"/>
      <c r="AH29" s="54"/>
      <c r="AI29" s="55"/>
      <c r="AJ29" s="35"/>
      <c r="AK29" s="99">
        <f t="shared" si="1"/>
        <v>125270</v>
      </c>
      <c r="AL29" s="127"/>
      <c r="AM29" s="135"/>
      <c r="AN29" s="123"/>
      <c r="AO29" s="72">
        <f t="shared" si="3"/>
        <v>0</v>
      </c>
      <c r="AP29" s="71"/>
      <c r="AQ29" s="72"/>
      <c r="AR29" s="73">
        <v>408250</v>
      </c>
      <c r="AS29" s="72">
        <f t="shared" si="2"/>
        <v>408250</v>
      </c>
      <c r="AT29" s="48">
        <f t="shared" si="0"/>
        <v>408250</v>
      </c>
    </row>
    <row r="30" spans="1:46" s="1" customFormat="1" ht="22.5" customHeight="1">
      <c r="A30" s="45">
        <v>11301514000</v>
      </c>
      <c r="B30" s="10" t="s">
        <v>21</v>
      </c>
      <c r="C30" s="22"/>
      <c r="D30" s="22"/>
      <c r="E30" s="22"/>
      <c r="F30" s="22"/>
      <c r="G30" s="22"/>
      <c r="H30" s="34"/>
      <c r="I30" s="34"/>
      <c r="J30" s="34"/>
      <c r="K30" s="34"/>
      <c r="L30" s="34"/>
      <c r="M30" s="34"/>
      <c r="N30" s="34"/>
      <c r="O30" s="34"/>
      <c r="P30" s="34">
        <v>11224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35"/>
      <c r="AK30" s="99">
        <f t="shared" si="1"/>
        <v>11224</v>
      </c>
      <c r="AL30" s="127"/>
      <c r="AM30" s="135"/>
      <c r="AN30" s="123"/>
      <c r="AO30" s="72">
        <f t="shared" si="3"/>
        <v>0</v>
      </c>
      <c r="AP30" s="71"/>
      <c r="AQ30" s="72"/>
      <c r="AR30" s="73">
        <v>121610</v>
      </c>
      <c r="AS30" s="72">
        <f t="shared" si="2"/>
        <v>121610</v>
      </c>
      <c r="AT30" s="48">
        <f t="shared" si="0"/>
        <v>121610</v>
      </c>
    </row>
    <row r="31" spans="1:46" s="1" customFormat="1" ht="22.5" customHeight="1">
      <c r="A31" s="45">
        <v>11301515000</v>
      </c>
      <c r="B31" s="10" t="s">
        <v>2</v>
      </c>
      <c r="C31" s="22"/>
      <c r="D31" s="22"/>
      <c r="E31" s="22"/>
      <c r="F31" s="22"/>
      <c r="G31" s="22"/>
      <c r="H31" s="34"/>
      <c r="I31" s="34"/>
      <c r="J31" s="34"/>
      <c r="K31" s="34"/>
      <c r="L31" s="34"/>
      <c r="M31" s="34"/>
      <c r="N31" s="34"/>
      <c r="O31" s="34"/>
      <c r="P31" s="34">
        <v>7109</v>
      </c>
      <c r="Q31" s="54"/>
      <c r="R31" s="54"/>
      <c r="S31" s="54"/>
      <c r="T31" s="54"/>
      <c r="U31" s="54"/>
      <c r="V31" s="54"/>
      <c r="W31" s="54"/>
      <c r="X31" s="54"/>
      <c r="Y31" s="54">
        <v>4000</v>
      </c>
      <c r="Z31" s="54"/>
      <c r="AA31" s="54">
        <v>14200</v>
      </c>
      <c r="AB31" s="54"/>
      <c r="AC31" s="54"/>
      <c r="AD31" s="54">
        <v>1500</v>
      </c>
      <c r="AE31" s="54"/>
      <c r="AF31" s="54">
        <v>800</v>
      </c>
      <c r="AG31" s="54"/>
      <c r="AH31" s="54">
        <f>23131+23947</f>
        <v>47078</v>
      </c>
      <c r="AI31" s="55"/>
      <c r="AJ31" s="35"/>
      <c r="AK31" s="99">
        <f t="shared" si="1"/>
        <v>74687</v>
      </c>
      <c r="AL31" s="127"/>
      <c r="AM31" s="135"/>
      <c r="AN31" s="123">
        <v>5000</v>
      </c>
      <c r="AO31" s="72">
        <f t="shared" si="3"/>
        <v>5000</v>
      </c>
      <c r="AP31" s="71"/>
      <c r="AQ31" s="72"/>
      <c r="AR31" s="73">
        <v>131050</v>
      </c>
      <c r="AS31" s="72">
        <f t="shared" si="2"/>
        <v>131050</v>
      </c>
      <c r="AT31" s="48">
        <f t="shared" si="0"/>
        <v>131050</v>
      </c>
    </row>
    <row r="32" spans="1:46" s="1" customFormat="1" ht="22.5" customHeight="1">
      <c r="A32" s="45">
        <v>11301516000</v>
      </c>
      <c r="B32" s="10" t="s">
        <v>10</v>
      </c>
      <c r="C32" s="22"/>
      <c r="D32" s="22"/>
      <c r="E32" s="22"/>
      <c r="F32" s="22"/>
      <c r="G32" s="22"/>
      <c r="H32" s="34"/>
      <c r="I32" s="34"/>
      <c r="J32" s="34"/>
      <c r="K32" s="34"/>
      <c r="L32" s="34"/>
      <c r="M32" s="34"/>
      <c r="N32" s="34"/>
      <c r="O32" s="34"/>
      <c r="P32" s="34">
        <v>6959</v>
      </c>
      <c r="Q32" s="54"/>
      <c r="R32" s="54"/>
      <c r="S32" s="54"/>
      <c r="T32" s="54"/>
      <c r="U32" s="54"/>
      <c r="V32" s="54"/>
      <c r="W32" s="54"/>
      <c r="X32" s="54"/>
      <c r="Y32" s="54">
        <v>4000</v>
      </c>
      <c r="Z32" s="54">
        <v>13439</v>
      </c>
      <c r="AA32" s="54"/>
      <c r="AB32" s="54"/>
      <c r="AC32" s="54"/>
      <c r="AD32" s="54">
        <v>20000</v>
      </c>
      <c r="AE32" s="54"/>
      <c r="AF32" s="54"/>
      <c r="AG32" s="54"/>
      <c r="AH32" s="54"/>
      <c r="AI32" s="55"/>
      <c r="AJ32" s="35"/>
      <c r="AK32" s="99">
        <f t="shared" si="1"/>
        <v>44398</v>
      </c>
      <c r="AL32" s="127"/>
      <c r="AM32" s="135"/>
      <c r="AN32" s="123">
        <v>100000</v>
      </c>
      <c r="AO32" s="72">
        <f t="shared" si="3"/>
        <v>100000</v>
      </c>
      <c r="AP32" s="71"/>
      <c r="AQ32" s="72"/>
      <c r="AR32" s="73">
        <v>161320</v>
      </c>
      <c r="AS32" s="72">
        <f t="shared" si="2"/>
        <v>161320</v>
      </c>
      <c r="AT32" s="48">
        <f t="shared" si="0"/>
        <v>161320</v>
      </c>
    </row>
    <row r="33" spans="1:46" s="1" customFormat="1" ht="22.5" customHeight="1">
      <c r="A33" s="45">
        <v>11301517000</v>
      </c>
      <c r="B33" s="10" t="s">
        <v>11</v>
      </c>
      <c r="C33" s="22"/>
      <c r="D33" s="22"/>
      <c r="E33" s="22"/>
      <c r="F33" s="22"/>
      <c r="G33" s="22"/>
      <c r="H33" s="34"/>
      <c r="I33" s="34"/>
      <c r="J33" s="34"/>
      <c r="K33" s="34"/>
      <c r="L33" s="34"/>
      <c r="M33" s="34"/>
      <c r="N33" s="34"/>
      <c r="O33" s="34"/>
      <c r="P33" s="34">
        <v>9073</v>
      </c>
      <c r="Q33" s="54"/>
      <c r="R33" s="54"/>
      <c r="S33" s="54"/>
      <c r="T33" s="54"/>
      <c r="U33" s="54"/>
      <c r="V33" s="54"/>
      <c r="W33" s="54"/>
      <c r="X33" s="54"/>
      <c r="Y33" s="54">
        <f>5000</f>
        <v>5000</v>
      </c>
      <c r="Z33" s="54">
        <v>5064</v>
      </c>
      <c r="AA33" s="54">
        <v>9434</v>
      </c>
      <c r="AB33" s="54">
        <v>9280</v>
      </c>
      <c r="AC33" s="54"/>
      <c r="AD33" s="54">
        <v>18500</v>
      </c>
      <c r="AE33" s="54"/>
      <c r="AF33" s="54"/>
      <c r="AG33" s="54"/>
      <c r="AH33" s="54"/>
      <c r="AI33" s="55"/>
      <c r="AJ33" s="35"/>
      <c r="AK33" s="99">
        <f t="shared" si="1"/>
        <v>56351</v>
      </c>
      <c r="AL33" s="127"/>
      <c r="AM33" s="135"/>
      <c r="AN33" s="123">
        <v>5000</v>
      </c>
      <c r="AO33" s="72">
        <f t="shared" si="3"/>
        <v>5000</v>
      </c>
      <c r="AP33" s="71"/>
      <c r="AQ33" s="72"/>
      <c r="AR33" s="73">
        <v>81870</v>
      </c>
      <c r="AS33" s="72">
        <f t="shared" si="2"/>
        <v>81870</v>
      </c>
      <c r="AT33" s="48">
        <f t="shared" si="0"/>
        <v>81870</v>
      </c>
    </row>
    <row r="34" spans="1:46" s="1" customFormat="1" ht="22.5" customHeight="1">
      <c r="A34" s="45">
        <v>11301518000</v>
      </c>
      <c r="B34" s="10" t="s">
        <v>31</v>
      </c>
      <c r="C34" s="22"/>
      <c r="D34" s="22"/>
      <c r="E34" s="22"/>
      <c r="F34" s="22"/>
      <c r="G34" s="22"/>
      <c r="H34" s="34"/>
      <c r="I34" s="34"/>
      <c r="J34" s="34"/>
      <c r="K34" s="34"/>
      <c r="L34" s="34"/>
      <c r="M34" s="34"/>
      <c r="N34" s="34"/>
      <c r="O34" s="34"/>
      <c r="P34" s="34">
        <v>4134</v>
      </c>
      <c r="Q34" s="54"/>
      <c r="R34" s="54"/>
      <c r="S34" s="54"/>
      <c r="T34" s="54"/>
      <c r="U34" s="54"/>
      <c r="V34" s="54"/>
      <c r="W34" s="54"/>
      <c r="X34" s="54"/>
      <c r="Y34" s="54">
        <v>5000</v>
      </c>
      <c r="Z34" s="54"/>
      <c r="AA34" s="54"/>
      <c r="AB34" s="54"/>
      <c r="AC34" s="54"/>
      <c r="AD34" s="54"/>
      <c r="AE34" s="54"/>
      <c r="AF34" s="54"/>
      <c r="AG34" s="54">
        <v>1100</v>
      </c>
      <c r="AH34" s="54"/>
      <c r="AI34" s="55"/>
      <c r="AJ34" s="35"/>
      <c r="AK34" s="99">
        <f t="shared" si="1"/>
        <v>10234</v>
      </c>
      <c r="AL34" s="129">
        <v>451675.64</v>
      </c>
      <c r="AM34" s="137">
        <v>14500</v>
      </c>
      <c r="AN34" s="123">
        <v>10000</v>
      </c>
      <c r="AO34" s="72">
        <f>AN34+AL34+AM34</f>
        <v>476175.64</v>
      </c>
      <c r="AP34" s="71"/>
      <c r="AQ34" s="72"/>
      <c r="AR34" s="73">
        <v>443090</v>
      </c>
      <c r="AS34" s="72">
        <f t="shared" si="2"/>
        <v>443090</v>
      </c>
      <c r="AT34" s="48">
        <f t="shared" si="0"/>
        <v>443090</v>
      </c>
    </row>
    <row r="35" spans="1:46" s="114" customFormat="1" ht="22.5" customHeight="1">
      <c r="A35" s="106">
        <v>11301519000</v>
      </c>
      <c r="B35" s="107" t="s">
        <v>13</v>
      </c>
      <c r="C35" s="108"/>
      <c r="D35" s="108"/>
      <c r="E35" s="108"/>
      <c r="F35" s="108"/>
      <c r="G35" s="108"/>
      <c r="H35" s="54"/>
      <c r="I35" s="54"/>
      <c r="J35" s="54"/>
      <c r="K35" s="54"/>
      <c r="L35" s="54"/>
      <c r="M35" s="54"/>
      <c r="N35" s="54"/>
      <c r="O35" s="54"/>
      <c r="P35" s="54">
        <v>5161</v>
      </c>
      <c r="Q35" s="54"/>
      <c r="R35" s="54"/>
      <c r="S35" s="54"/>
      <c r="T35" s="54"/>
      <c r="U35" s="54"/>
      <c r="V35" s="54"/>
      <c r="W35" s="54"/>
      <c r="X35" s="54"/>
      <c r="Y35" s="54">
        <v>6000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5"/>
      <c r="AJ35" s="55"/>
      <c r="AK35" s="109">
        <f t="shared" si="1"/>
        <v>11161</v>
      </c>
      <c r="AL35" s="128"/>
      <c r="AM35" s="136"/>
      <c r="AN35" s="124"/>
      <c r="AO35" s="110">
        <f t="shared" si="3"/>
        <v>0</v>
      </c>
      <c r="AP35" s="111"/>
      <c r="AQ35" s="110"/>
      <c r="AR35" s="112">
        <v>55670</v>
      </c>
      <c r="AS35" s="110">
        <f t="shared" si="2"/>
        <v>55670</v>
      </c>
      <c r="AT35" s="113">
        <f t="shared" si="0"/>
        <v>55670</v>
      </c>
    </row>
    <row r="36" spans="1:46" s="1" customFormat="1" ht="22.5" customHeight="1">
      <c r="A36" s="45">
        <v>11301520000</v>
      </c>
      <c r="B36" s="10" t="s">
        <v>12</v>
      </c>
      <c r="C36" s="22"/>
      <c r="D36" s="22"/>
      <c r="E36" s="22"/>
      <c r="F36" s="22"/>
      <c r="G36" s="22"/>
      <c r="H36" s="34"/>
      <c r="I36" s="34"/>
      <c r="J36" s="34"/>
      <c r="K36" s="34"/>
      <c r="L36" s="34"/>
      <c r="M36" s="34"/>
      <c r="N36" s="34"/>
      <c r="O36" s="34"/>
      <c r="P36" s="34">
        <v>4845</v>
      </c>
      <c r="Q36" s="54"/>
      <c r="R36" s="54"/>
      <c r="S36" s="54"/>
      <c r="T36" s="54"/>
      <c r="U36" s="54"/>
      <c r="V36" s="54"/>
      <c r="W36" s="54"/>
      <c r="X36" s="54"/>
      <c r="Y36" s="54"/>
      <c r="Z36" s="54">
        <v>6733</v>
      </c>
      <c r="AA36" s="54">
        <v>3565</v>
      </c>
      <c r="AB36" s="54">
        <v>5380</v>
      </c>
      <c r="AC36" s="54"/>
      <c r="AD36" s="54">
        <v>109800</v>
      </c>
      <c r="AE36" s="54">
        <v>5070</v>
      </c>
      <c r="AF36" s="54"/>
      <c r="AG36" s="54"/>
      <c r="AH36" s="54"/>
      <c r="AI36" s="55"/>
      <c r="AJ36" s="35"/>
      <c r="AK36" s="99">
        <f t="shared" si="1"/>
        <v>135393</v>
      </c>
      <c r="AL36" s="127"/>
      <c r="AM36" s="135"/>
      <c r="AN36" s="123">
        <v>4000</v>
      </c>
      <c r="AO36" s="72">
        <f t="shared" si="3"/>
        <v>4000</v>
      </c>
      <c r="AP36" s="71"/>
      <c r="AQ36" s="72"/>
      <c r="AR36" s="73">
        <v>108090</v>
      </c>
      <c r="AS36" s="72">
        <f t="shared" si="2"/>
        <v>108090</v>
      </c>
      <c r="AT36" s="48">
        <f t="shared" si="0"/>
        <v>108090</v>
      </c>
    </row>
    <row r="37" spans="1:46" s="114" customFormat="1" ht="22.5" customHeight="1">
      <c r="A37" s="106">
        <v>11301521000</v>
      </c>
      <c r="B37" s="107" t="s">
        <v>14</v>
      </c>
      <c r="C37" s="108"/>
      <c r="D37" s="108"/>
      <c r="E37" s="108"/>
      <c r="F37" s="108"/>
      <c r="G37" s="108"/>
      <c r="H37" s="54"/>
      <c r="I37" s="54"/>
      <c r="J37" s="54"/>
      <c r="K37" s="54"/>
      <c r="L37" s="54"/>
      <c r="M37" s="54"/>
      <c r="N37" s="54"/>
      <c r="O37" s="54"/>
      <c r="P37" s="54">
        <v>13918</v>
      </c>
      <c r="Q37" s="54"/>
      <c r="R37" s="54"/>
      <c r="S37" s="54"/>
      <c r="T37" s="54"/>
      <c r="U37" s="54"/>
      <c r="V37" s="54"/>
      <c r="W37" s="54"/>
      <c r="X37" s="54"/>
      <c r="Y37" s="54">
        <v>8000</v>
      </c>
      <c r="Z37" s="54"/>
      <c r="AA37" s="54"/>
      <c r="AB37" s="54"/>
      <c r="AC37" s="54"/>
      <c r="AD37" s="54">
        <v>35000</v>
      </c>
      <c r="AE37" s="54"/>
      <c r="AF37" s="54"/>
      <c r="AG37" s="54"/>
      <c r="AH37" s="54"/>
      <c r="AI37" s="55"/>
      <c r="AJ37" s="55"/>
      <c r="AK37" s="109">
        <f t="shared" si="1"/>
        <v>56918</v>
      </c>
      <c r="AL37" s="128"/>
      <c r="AM37" s="136"/>
      <c r="AN37" s="124"/>
      <c r="AO37" s="110">
        <f t="shared" si="3"/>
        <v>0</v>
      </c>
      <c r="AP37" s="111"/>
      <c r="AQ37" s="110"/>
      <c r="AR37" s="112">
        <v>233450</v>
      </c>
      <c r="AS37" s="110">
        <f t="shared" si="2"/>
        <v>233450</v>
      </c>
      <c r="AT37" s="113">
        <f t="shared" si="0"/>
        <v>233450</v>
      </c>
    </row>
    <row r="38" spans="1:46" s="1" customFormat="1" ht="22.5" customHeight="1">
      <c r="A38" s="45">
        <v>11301522000</v>
      </c>
      <c r="B38" s="10" t="s">
        <v>15</v>
      </c>
      <c r="C38" s="22"/>
      <c r="D38" s="22"/>
      <c r="E38" s="22"/>
      <c r="F38" s="22"/>
      <c r="G38" s="22"/>
      <c r="H38" s="34"/>
      <c r="I38" s="34"/>
      <c r="J38" s="34"/>
      <c r="K38" s="34"/>
      <c r="L38" s="34"/>
      <c r="M38" s="34"/>
      <c r="N38" s="34"/>
      <c r="O38" s="34"/>
      <c r="P38" s="34">
        <v>14367</v>
      </c>
      <c r="Q38" s="54"/>
      <c r="R38" s="54"/>
      <c r="S38" s="54"/>
      <c r="T38" s="54"/>
      <c r="U38" s="54"/>
      <c r="V38" s="54"/>
      <c r="W38" s="54"/>
      <c r="X38" s="54"/>
      <c r="Y38" s="54">
        <v>25000</v>
      </c>
      <c r="Z38" s="54">
        <v>5470</v>
      </c>
      <c r="AA38" s="54">
        <v>24300</v>
      </c>
      <c r="AB38" s="54">
        <v>4620</v>
      </c>
      <c r="AC38" s="54"/>
      <c r="AD38" s="54">
        <v>10500</v>
      </c>
      <c r="AE38" s="54"/>
      <c r="AF38" s="54">
        <v>430</v>
      </c>
      <c r="AG38" s="54"/>
      <c r="AH38" s="54"/>
      <c r="AI38" s="55"/>
      <c r="AJ38" s="35"/>
      <c r="AK38" s="99">
        <f t="shared" si="1"/>
        <v>84687</v>
      </c>
      <c r="AL38" s="127"/>
      <c r="AM38" s="135"/>
      <c r="AN38" s="123">
        <v>35000</v>
      </c>
      <c r="AO38" s="72">
        <f t="shared" si="3"/>
        <v>35000</v>
      </c>
      <c r="AP38" s="71"/>
      <c r="AQ38" s="72"/>
      <c r="AR38" s="73">
        <v>175640</v>
      </c>
      <c r="AS38" s="72">
        <f t="shared" si="2"/>
        <v>175640</v>
      </c>
      <c r="AT38" s="48">
        <f t="shared" si="0"/>
        <v>175640</v>
      </c>
    </row>
    <row r="39" spans="1:46" s="1" customFormat="1" ht="22.5" customHeight="1">
      <c r="A39" s="45">
        <v>11301523000</v>
      </c>
      <c r="B39" s="10" t="s">
        <v>22</v>
      </c>
      <c r="C39" s="22"/>
      <c r="D39" s="22"/>
      <c r="E39" s="22"/>
      <c r="F39" s="22"/>
      <c r="G39" s="22"/>
      <c r="H39" s="34"/>
      <c r="I39" s="34"/>
      <c r="J39" s="34"/>
      <c r="K39" s="34"/>
      <c r="L39" s="34"/>
      <c r="M39" s="34"/>
      <c r="N39" s="34"/>
      <c r="O39" s="34"/>
      <c r="P39" s="34">
        <v>0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J39" s="35"/>
      <c r="AK39" s="99">
        <f t="shared" si="1"/>
        <v>0</v>
      </c>
      <c r="AL39" s="127"/>
      <c r="AM39" s="135"/>
      <c r="AN39" s="123"/>
      <c r="AO39" s="72">
        <f t="shared" si="3"/>
        <v>0</v>
      </c>
      <c r="AP39" s="73">
        <v>300000</v>
      </c>
      <c r="AQ39" s="72">
        <f>AP39</f>
        <v>300000</v>
      </c>
      <c r="AR39" s="73">
        <v>689210</v>
      </c>
      <c r="AS39" s="72">
        <f t="shared" si="2"/>
        <v>689210</v>
      </c>
      <c r="AT39" s="48">
        <f>AR39+AQ39</f>
        <v>989210</v>
      </c>
    </row>
    <row r="40" spans="1:46" s="114" customFormat="1" ht="22.5" customHeight="1">
      <c r="A40" s="106">
        <v>11301525000</v>
      </c>
      <c r="B40" s="107" t="s">
        <v>32</v>
      </c>
      <c r="C40" s="108"/>
      <c r="D40" s="108"/>
      <c r="E40" s="108"/>
      <c r="F40" s="108"/>
      <c r="G40" s="108"/>
      <c r="H40" s="54"/>
      <c r="I40" s="54"/>
      <c r="J40" s="54"/>
      <c r="K40" s="54"/>
      <c r="L40" s="54"/>
      <c r="M40" s="54"/>
      <c r="N40" s="54"/>
      <c r="O40" s="54"/>
      <c r="P40" s="54">
        <v>2189</v>
      </c>
      <c r="Q40" s="54"/>
      <c r="R40" s="54"/>
      <c r="S40" s="54"/>
      <c r="T40" s="54"/>
      <c r="U40" s="54"/>
      <c r="V40" s="54"/>
      <c r="W40" s="54"/>
      <c r="X40" s="54"/>
      <c r="Y40" s="54">
        <v>4000</v>
      </c>
      <c r="Z40" s="54">
        <v>5000</v>
      </c>
      <c r="AA40" s="54">
        <v>15000</v>
      </c>
      <c r="AB40" s="54">
        <v>5000</v>
      </c>
      <c r="AC40" s="54"/>
      <c r="AD40" s="54">
        <v>20000</v>
      </c>
      <c r="AE40" s="54"/>
      <c r="AF40" s="54"/>
      <c r="AG40" s="54"/>
      <c r="AH40" s="54"/>
      <c r="AI40" s="55"/>
      <c r="AJ40" s="55"/>
      <c r="AK40" s="109">
        <f t="shared" si="1"/>
        <v>51189</v>
      </c>
      <c r="AL40" s="128"/>
      <c r="AM40" s="136"/>
      <c r="AN40" s="124"/>
      <c r="AO40" s="110">
        <f t="shared" si="3"/>
        <v>0</v>
      </c>
      <c r="AP40" s="111"/>
      <c r="AQ40" s="110"/>
      <c r="AR40" s="112">
        <f>109730+50000</f>
        <v>159730</v>
      </c>
      <c r="AS40" s="110">
        <f t="shared" si="2"/>
        <v>159730</v>
      </c>
      <c r="AT40" s="113">
        <f>AR40+AQ40</f>
        <v>159730</v>
      </c>
    </row>
    <row r="41" spans="1:46" s="114" customFormat="1" ht="24" customHeight="1">
      <c r="A41" s="115">
        <v>11501000000</v>
      </c>
      <c r="B41" s="119" t="s">
        <v>82</v>
      </c>
      <c r="C41" s="116"/>
      <c r="D41" s="116"/>
      <c r="E41" s="116"/>
      <c r="F41" s="116"/>
      <c r="G41" s="116"/>
      <c r="H41" s="117"/>
      <c r="I41" s="117"/>
      <c r="J41" s="117"/>
      <c r="K41" s="117"/>
      <c r="L41" s="117"/>
      <c r="M41" s="117"/>
      <c r="N41" s="117"/>
      <c r="O41" s="56">
        <v>2095600</v>
      </c>
      <c r="P41" s="117">
        <v>86537</v>
      </c>
      <c r="Q41" s="117">
        <f>60000+2800-3400</f>
        <v>59400</v>
      </c>
      <c r="R41" s="117"/>
      <c r="S41" s="117">
        <f>45000-10000+6814</f>
        <v>41814</v>
      </c>
      <c r="T41" s="117">
        <v>19764</v>
      </c>
      <c r="U41" s="117">
        <v>250000</v>
      </c>
      <c r="V41" s="117"/>
      <c r="W41" s="117"/>
      <c r="X41" s="117">
        <f>98713+2035660</f>
        <v>2134373</v>
      </c>
      <c r="Y41" s="117">
        <f>275000+53372</f>
        <v>328372</v>
      </c>
      <c r="Z41" s="117"/>
      <c r="AA41" s="117"/>
      <c r="AB41" s="117"/>
      <c r="AC41" s="117">
        <v>50000</v>
      </c>
      <c r="AD41" s="117"/>
      <c r="AE41" s="117"/>
      <c r="AF41" s="117">
        <f>58000+7200-3414</f>
        <v>61786</v>
      </c>
      <c r="AG41" s="117"/>
      <c r="AH41" s="117"/>
      <c r="AI41" s="55"/>
      <c r="AJ41" s="55"/>
      <c r="AK41" s="109">
        <f t="shared" si="1"/>
        <v>5127646</v>
      </c>
      <c r="AL41" s="128"/>
      <c r="AM41" s="136"/>
      <c r="AN41" s="124">
        <f>407000+150000</f>
        <v>557000</v>
      </c>
      <c r="AO41" s="110">
        <f t="shared" si="3"/>
        <v>557000</v>
      </c>
      <c r="AP41" s="111"/>
      <c r="AQ41" s="110"/>
      <c r="AR41" s="112"/>
      <c r="AS41" s="110">
        <f t="shared" si="2"/>
        <v>0</v>
      </c>
      <c r="AT41" s="113">
        <f>AR41+AQ41</f>
        <v>0</v>
      </c>
    </row>
    <row r="42" spans="1:70" s="21" customFormat="1" ht="45" customHeight="1" thickBot="1">
      <c r="A42" s="45">
        <v>11100000000</v>
      </c>
      <c r="B42" s="118" t="s">
        <v>83</v>
      </c>
      <c r="C42" s="24"/>
      <c r="D42" s="24"/>
      <c r="E42" s="24"/>
      <c r="F42" s="24"/>
      <c r="G42" s="37">
        <v>4727000</v>
      </c>
      <c r="H42" s="37">
        <f>343460+7029</f>
        <v>350489</v>
      </c>
      <c r="I42" s="37">
        <v>11815</v>
      </c>
      <c r="J42" s="37">
        <f>163130+6452-100000</f>
        <v>69582</v>
      </c>
      <c r="K42" s="37">
        <v>1271220</v>
      </c>
      <c r="L42" s="37">
        <f>552000+211600</f>
        <v>763600</v>
      </c>
      <c r="M42" s="37">
        <v>2731472</v>
      </c>
      <c r="N42" s="37">
        <f>794894+177107</f>
        <v>972001</v>
      </c>
      <c r="O42" s="37">
        <f>136300-429.51</f>
        <v>135870.49</v>
      </c>
      <c r="P42" s="37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5"/>
      <c r="AJ42" s="38"/>
      <c r="AK42" s="99">
        <f t="shared" si="1"/>
        <v>11033049.49</v>
      </c>
      <c r="AL42" s="130"/>
      <c r="AM42" s="138"/>
      <c r="AN42" s="120"/>
      <c r="AO42" s="72">
        <f>AN42</f>
        <v>0</v>
      </c>
      <c r="AP42" s="71"/>
      <c r="AQ42" s="72"/>
      <c r="AR42" s="102"/>
      <c r="AS42" s="103">
        <f t="shared" si="2"/>
        <v>0</v>
      </c>
      <c r="AT42" s="48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</row>
    <row r="43" spans="1:46" s="1" customFormat="1" ht="18.75" customHeight="1" hidden="1" thickBot="1">
      <c r="A43" s="45">
        <v>26</v>
      </c>
      <c r="B43" s="11" t="s">
        <v>16</v>
      </c>
      <c r="C43" s="23"/>
      <c r="D43" s="23"/>
      <c r="E43" s="23"/>
      <c r="F43" s="23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39"/>
      <c r="AK43" s="68">
        <f>SUM(C43:AI43)+AJ43</f>
        <v>0</v>
      </c>
      <c r="AL43" s="131"/>
      <c r="AM43" s="135"/>
      <c r="AN43" s="120"/>
      <c r="AO43" s="72"/>
      <c r="AP43" s="71"/>
      <c r="AQ43" s="72"/>
      <c r="AR43" s="100"/>
      <c r="AS43" s="101"/>
      <c r="AT43" s="48">
        <f>AR43</f>
        <v>0</v>
      </c>
    </row>
    <row r="44" spans="1:46" s="1" customFormat="1" ht="17.25" customHeight="1" hidden="1" thickBot="1">
      <c r="A44" s="197" t="s">
        <v>0</v>
      </c>
      <c r="B44" s="198"/>
      <c r="C44" s="25"/>
      <c r="D44" s="25"/>
      <c r="E44" s="25"/>
      <c r="F44" s="2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J44" s="41"/>
      <c r="AK44" s="68">
        <f>SUM(C44:AI44)+AJ44</f>
        <v>0</v>
      </c>
      <c r="AL44" s="132"/>
      <c r="AM44" s="36"/>
      <c r="AN44" s="120"/>
      <c r="AO44" s="72"/>
      <c r="AP44" s="71"/>
      <c r="AQ44" s="72"/>
      <c r="AR44" s="74"/>
      <c r="AS44" s="69"/>
      <c r="AT44" s="48">
        <f>AR44</f>
        <v>0</v>
      </c>
    </row>
    <row r="45" spans="1:46" s="8" customFormat="1" ht="35.25" customHeight="1" hidden="1" thickBot="1">
      <c r="A45" s="46">
        <v>26</v>
      </c>
      <c r="B45" s="12" t="s">
        <v>1</v>
      </c>
      <c r="C45" s="26"/>
      <c r="D45" s="26"/>
      <c r="E45" s="26"/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43"/>
      <c r="AK45" s="68">
        <f>SUM(C45:AI45)+AJ45</f>
        <v>0</v>
      </c>
      <c r="AL45" s="132"/>
      <c r="AM45" s="36"/>
      <c r="AN45" s="120"/>
      <c r="AO45" s="72"/>
      <c r="AP45" s="71"/>
      <c r="AQ45" s="72"/>
      <c r="AR45" s="75"/>
      <c r="AS45" s="70"/>
      <c r="AT45" s="48">
        <f>AR45</f>
        <v>0</v>
      </c>
    </row>
    <row r="46" spans="1:46" s="17" customFormat="1" ht="35.25" customHeight="1" hidden="1">
      <c r="A46" s="47"/>
      <c r="B46" s="16" t="s">
        <v>17</v>
      </c>
      <c r="C46" s="27"/>
      <c r="D46" s="27"/>
      <c r="E46" s="27"/>
      <c r="F46" s="27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1"/>
      <c r="AJ46" s="43"/>
      <c r="AK46" s="68">
        <f>SUM(C46:AI46)+AJ46</f>
        <v>0</v>
      </c>
      <c r="AL46" s="132"/>
      <c r="AM46" s="36"/>
      <c r="AN46" s="120"/>
      <c r="AO46" s="72"/>
      <c r="AP46" s="71"/>
      <c r="AQ46" s="72"/>
      <c r="AR46" s="75"/>
      <c r="AS46" s="70"/>
      <c r="AT46" s="48">
        <f>AR46</f>
        <v>0</v>
      </c>
    </row>
    <row r="47" spans="1:46" s="8" customFormat="1" ht="35.25" customHeight="1" hidden="1">
      <c r="A47" s="76"/>
      <c r="B47" s="77" t="s">
        <v>26</v>
      </c>
      <c r="C47" s="78"/>
      <c r="D47" s="78"/>
      <c r="E47" s="78"/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1"/>
      <c r="AJ47" s="82"/>
      <c r="AK47" s="83">
        <f>SUM(C47:AI47)+AJ47</f>
        <v>0</v>
      </c>
      <c r="AL47" s="133"/>
      <c r="AM47" s="139"/>
      <c r="AN47" s="121"/>
      <c r="AO47" s="85"/>
      <c r="AP47" s="84"/>
      <c r="AQ47" s="85"/>
      <c r="AR47" s="86"/>
      <c r="AS47" s="87"/>
      <c r="AT47" s="88">
        <f>AR47</f>
        <v>0</v>
      </c>
    </row>
    <row r="48" spans="1:46" s="14" customFormat="1" ht="22.5" customHeight="1" thickBot="1">
      <c r="A48" s="89"/>
      <c r="B48" s="90" t="s">
        <v>24</v>
      </c>
      <c r="C48" s="91">
        <f>SUM(C17:C42)</f>
        <v>0</v>
      </c>
      <c r="D48" s="91">
        <f aca="true" t="shared" si="4" ref="D48:AQ48">SUM(D17:D42)</f>
        <v>0</v>
      </c>
      <c r="E48" s="91">
        <f t="shared" si="4"/>
        <v>0</v>
      </c>
      <c r="F48" s="91">
        <f t="shared" si="4"/>
        <v>0</v>
      </c>
      <c r="G48" s="92">
        <f>G42</f>
        <v>4727000</v>
      </c>
      <c r="H48" s="92">
        <f t="shared" si="4"/>
        <v>350489</v>
      </c>
      <c r="I48" s="92">
        <f t="shared" si="4"/>
        <v>11815</v>
      </c>
      <c r="J48" s="92">
        <f t="shared" si="4"/>
        <v>69582</v>
      </c>
      <c r="K48" s="92">
        <f t="shared" si="4"/>
        <v>1271220</v>
      </c>
      <c r="L48" s="92">
        <f t="shared" si="4"/>
        <v>763600</v>
      </c>
      <c r="M48" s="92">
        <f t="shared" si="4"/>
        <v>2731472</v>
      </c>
      <c r="N48" s="92">
        <f t="shared" si="4"/>
        <v>972001</v>
      </c>
      <c r="O48" s="92">
        <f t="shared" si="4"/>
        <v>2231470.49</v>
      </c>
      <c r="P48" s="92">
        <f t="shared" si="4"/>
        <v>290085</v>
      </c>
      <c r="Q48" s="93">
        <f t="shared" si="4"/>
        <v>59400</v>
      </c>
      <c r="R48" s="93">
        <f t="shared" si="4"/>
        <v>0</v>
      </c>
      <c r="S48" s="93">
        <f t="shared" si="4"/>
        <v>41814</v>
      </c>
      <c r="T48" s="93">
        <f t="shared" si="4"/>
        <v>19764</v>
      </c>
      <c r="U48" s="93">
        <f t="shared" si="4"/>
        <v>250000</v>
      </c>
      <c r="V48" s="93">
        <f t="shared" si="4"/>
        <v>0</v>
      </c>
      <c r="W48" s="93">
        <f t="shared" si="4"/>
        <v>0</v>
      </c>
      <c r="X48" s="93">
        <f t="shared" si="4"/>
        <v>2134373</v>
      </c>
      <c r="Y48" s="93">
        <f t="shared" si="4"/>
        <v>491472</v>
      </c>
      <c r="Z48" s="93">
        <f t="shared" si="4"/>
        <v>75284</v>
      </c>
      <c r="AA48" s="93">
        <f t="shared" si="4"/>
        <v>146564</v>
      </c>
      <c r="AB48" s="93">
        <f t="shared" si="4"/>
        <v>34140</v>
      </c>
      <c r="AC48" s="93">
        <f t="shared" si="4"/>
        <v>50000</v>
      </c>
      <c r="AD48" s="93">
        <f t="shared" si="4"/>
        <v>824053</v>
      </c>
      <c r="AE48" s="93">
        <f t="shared" si="4"/>
        <v>5070</v>
      </c>
      <c r="AF48" s="93">
        <f t="shared" si="4"/>
        <v>64216</v>
      </c>
      <c r="AG48" s="93">
        <f t="shared" si="4"/>
        <v>1100</v>
      </c>
      <c r="AH48" s="93">
        <f t="shared" si="4"/>
        <v>96256</v>
      </c>
      <c r="AI48" s="93">
        <f t="shared" si="4"/>
        <v>0</v>
      </c>
      <c r="AJ48" s="92">
        <f t="shared" si="4"/>
        <v>0</v>
      </c>
      <c r="AK48" s="94">
        <f t="shared" si="4"/>
        <v>17712240.490000002</v>
      </c>
      <c r="AL48" s="92">
        <f t="shared" si="4"/>
        <v>451675.64</v>
      </c>
      <c r="AM48" s="92">
        <f t="shared" si="4"/>
        <v>14500</v>
      </c>
      <c r="AN48" s="125">
        <f t="shared" si="4"/>
        <v>848100</v>
      </c>
      <c r="AO48" s="94">
        <f t="shared" si="4"/>
        <v>1314275.6400000001</v>
      </c>
      <c r="AP48" s="95">
        <f t="shared" si="4"/>
        <v>300000</v>
      </c>
      <c r="AQ48" s="96">
        <f t="shared" si="4"/>
        <v>300000</v>
      </c>
      <c r="AR48" s="95">
        <f>SUM(AR17:AR42)</f>
        <v>5415000</v>
      </c>
      <c r="AS48" s="97">
        <f>SUM(AS17:AS42)</f>
        <v>5415000</v>
      </c>
      <c r="AT48" s="98">
        <f>SUM(AT17:AT41)</f>
        <v>5715000</v>
      </c>
    </row>
    <row r="49" spans="35:44" ht="26.25" customHeight="1">
      <c r="AI49" s="63"/>
      <c r="AJ49" s="19"/>
      <c r="AK49" s="67">
        <f>G48+H48+J48+L48+O48+P48+Q48+S48+U48+X48+Y48+Z48+AA48+AB48+AD48+AE48+AF48+AH48</f>
        <v>12654868.49</v>
      </c>
      <c r="AL49" s="67"/>
      <c r="AM49" s="67"/>
      <c r="AN49" s="67"/>
      <c r="AO49" s="67"/>
      <c r="AP49" s="19"/>
      <c r="AQ49" s="19"/>
      <c r="AR49" s="19"/>
    </row>
    <row r="50" spans="2:44" s="13" customFormat="1" ht="18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  <c r="AJ50" s="20"/>
      <c r="AK50" s="105">
        <f>AK48-AK42</f>
        <v>6679191.000000002</v>
      </c>
      <c r="AL50" s="105"/>
      <c r="AM50" s="105"/>
      <c r="AN50" s="105"/>
      <c r="AO50" s="20"/>
      <c r="AP50" s="20"/>
      <c r="AQ50" s="20"/>
      <c r="AR50" s="20"/>
    </row>
    <row r="51" spans="1:46" ht="15" customHeight="1">
      <c r="A51" s="188" t="s">
        <v>33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</row>
    <row r="52" ht="15">
      <c r="AR52" s="9"/>
    </row>
    <row r="53" ht="15">
      <c r="AR53" s="9"/>
    </row>
    <row r="54" ht="15">
      <c r="AR54" s="9"/>
    </row>
    <row r="55" ht="15">
      <c r="AR55" s="9"/>
    </row>
    <row r="56" ht="15">
      <c r="AR56" s="9"/>
    </row>
    <row r="57" ht="15">
      <c r="AR57" s="9"/>
    </row>
    <row r="58" ht="15">
      <c r="AR58" s="9"/>
    </row>
    <row r="59" ht="15">
      <c r="AR59" s="9"/>
    </row>
    <row r="60" ht="15">
      <c r="AR60" s="9"/>
    </row>
    <row r="61" ht="15">
      <c r="AR61" s="9"/>
    </row>
    <row r="62" ht="15">
      <c r="AR62" s="9"/>
    </row>
  </sheetData>
  <sheetProtection/>
  <mergeCells count="64">
    <mergeCell ref="AL13:AL15"/>
    <mergeCell ref="AO13:AO15"/>
    <mergeCell ref="P11:AJ11"/>
    <mergeCell ref="L13:L15"/>
    <mergeCell ref="P12:AJ12"/>
    <mergeCell ref="H12:O12"/>
    <mergeCell ref="H13:H15"/>
    <mergeCell ref="AM13:AM15"/>
    <mergeCell ref="U13:U15"/>
    <mergeCell ref="AC13:AC15"/>
    <mergeCell ref="AP13:AP15"/>
    <mergeCell ref="AQ13:AQ15"/>
    <mergeCell ref="AS13:AS15"/>
    <mergeCell ref="AR11:AS11"/>
    <mergeCell ref="AP10:AT10"/>
    <mergeCell ref="AP11:AQ11"/>
    <mergeCell ref="AR12:AS12"/>
    <mergeCell ref="AP12:AQ12"/>
    <mergeCell ref="A44:B44"/>
    <mergeCell ref="A10:A15"/>
    <mergeCell ref="B10:B15"/>
    <mergeCell ref="W13:W15"/>
    <mergeCell ref="Q13:Q15"/>
    <mergeCell ref="M13:M15"/>
    <mergeCell ref="J13:J15"/>
    <mergeCell ref="F13:F15"/>
    <mergeCell ref="O13:O15"/>
    <mergeCell ref="C13:C15"/>
    <mergeCell ref="B7:C7"/>
    <mergeCell ref="A51:AT51"/>
    <mergeCell ref="R13:R15"/>
    <mergeCell ref="S13:S15"/>
    <mergeCell ref="D13:D15"/>
    <mergeCell ref="E13:E15"/>
    <mergeCell ref="AE13:AE15"/>
    <mergeCell ref="Z13:Z15"/>
    <mergeCell ref="AT11:AT15"/>
    <mergeCell ref="AR13:AR15"/>
    <mergeCell ref="AF13:AF15"/>
    <mergeCell ref="A6:AI6"/>
    <mergeCell ref="Y13:Y15"/>
    <mergeCell ref="X13:X15"/>
    <mergeCell ref="AH13:AH15"/>
    <mergeCell ref="AD13:AD15"/>
    <mergeCell ref="N13:N15"/>
    <mergeCell ref="C10:AO10"/>
    <mergeCell ref="AN13:AN15"/>
    <mergeCell ref="AK11:AK15"/>
    <mergeCell ref="B8:C8"/>
    <mergeCell ref="H11:O11"/>
    <mergeCell ref="G11:G15"/>
    <mergeCell ref="V13:V15"/>
    <mergeCell ref="P13:P15"/>
    <mergeCell ref="I13:I15"/>
    <mergeCell ref="AR6:AT6"/>
    <mergeCell ref="AJ13:AJ15"/>
    <mergeCell ref="K13:K15"/>
    <mergeCell ref="AI13:AI15"/>
    <mergeCell ref="AL11:AO11"/>
    <mergeCell ref="AL12:AO12"/>
    <mergeCell ref="T13:T15"/>
    <mergeCell ref="AG13:AG15"/>
    <mergeCell ref="AB13:AB15"/>
    <mergeCell ref="AA13:AA15"/>
  </mergeCells>
  <printOptions/>
  <pageMargins left="1" right="0.15748031496062992" top="0.3937007874015748" bottom="0.2362204724409449" header="0.1968503937007874" footer="0.4330708661417323"/>
  <pageSetup fitToWidth="2" fitToHeight="1" horizontalDpi="600" verticalDpi="600" orientation="landscape" paperSize="9" scale="31" r:id="rId1"/>
  <colBreaks count="1" manualBreakCount="1">
    <brk id="1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Армашов В.Н.</dc:creator>
  <cp:keywords/>
  <dc:description/>
  <cp:lastModifiedBy>work1</cp:lastModifiedBy>
  <cp:lastPrinted>2020-09-21T12:56:11Z</cp:lastPrinted>
  <dcterms:created xsi:type="dcterms:W3CDTF">2000-03-20T12:24:15Z</dcterms:created>
  <dcterms:modified xsi:type="dcterms:W3CDTF">2020-12-23T06:37:22Z</dcterms:modified>
  <cp:category/>
  <cp:version/>
  <cp:contentType/>
  <cp:contentStatus/>
</cp:coreProperties>
</file>