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8" windowWidth="15576" windowHeight="10500"/>
  </bookViews>
  <sheets>
    <sheet name="Лист1" sheetId="1" r:id="rId1"/>
  </sheets>
  <definedNames>
    <definedName name="_xlnm.Print_Titles" localSheetId="0">Лист1!$12:$15</definedName>
    <definedName name="_xlnm.Print_Area" localSheetId="0">Лист1!$A$1:$Q$91</definedName>
  </definedNames>
  <calcPr calcId="125725"/>
</workbook>
</file>

<file path=xl/calcChain.xml><?xml version="1.0" encoding="utf-8"?>
<calcChain xmlns="http://schemas.openxmlformats.org/spreadsheetml/2006/main">
  <c r="Q55" i="1"/>
  <c r="Q58"/>
  <c r="P34" l="1"/>
  <c r="P33"/>
  <c r="J35"/>
  <c r="P35" s="1"/>
  <c r="J31"/>
  <c r="P31" s="1"/>
  <c r="J32"/>
  <c r="P32" s="1"/>
  <c r="L42"/>
  <c r="K43"/>
  <c r="J43"/>
  <c r="L57"/>
  <c r="L52"/>
  <c r="P56"/>
  <c r="K56"/>
  <c r="L51" s="1"/>
  <c r="J56"/>
  <c r="F56"/>
  <c r="E56"/>
  <c r="F35"/>
  <c r="E35"/>
  <c r="F69"/>
  <c r="E69"/>
  <c r="Q29"/>
  <c r="Q32"/>
  <c r="Q27"/>
  <c r="Q54"/>
  <c r="Q43"/>
  <c r="Q44"/>
  <c r="K31"/>
  <c r="L30" s="1"/>
  <c r="L22" s="1"/>
  <c r="L21" s="1"/>
  <c r="F31"/>
  <c r="E31"/>
  <c r="G84"/>
  <c r="F84"/>
  <c r="E84"/>
  <c r="G82"/>
  <c r="F82"/>
  <c r="E82"/>
  <c r="Q69"/>
  <c r="Q35"/>
  <c r="Q25"/>
  <c r="G52"/>
  <c r="F52"/>
  <c r="E52"/>
  <c r="Q52" s="1"/>
  <c r="Q46"/>
  <c r="Q45"/>
  <c r="F34"/>
  <c r="E34"/>
  <c r="Q34" s="1"/>
  <c r="F33"/>
  <c r="E33"/>
  <c r="Q33" s="1"/>
  <c r="Q84"/>
  <c r="Q82"/>
  <c r="Q75"/>
  <c r="Q67"/>
  <c r="Q59"/>
  <c r="Q53"/>
  <c r="G39"/>
  <c r="F39"/>
  <c r="E39"/>
  <c r="Q39" s="1"/>
  <c r="Q41"/>
  <c r="Q37"/>
  <c r="Q28"/>
  <c r="Q74"/>
  <c r="Q76"/>
  <c r="Q66"/>
  <c r="Q20"/>
  <c r="Q88"/>
  <c r="Q87"/>
  <c r="Q86"/>
  <c r="Q85"/>
  <c r="Q83"/>
  <c r="Q81"/>
  <c r="Q80"/>
  <c r="Q79"/>
  <c r="Q78"/>
  <c r="Q77"/>
  <c r="Q73"/>
  <c r="Q72"/>
  <c r="Q71"/>
  <c r="Q70"/>
  <c r="Q68"/>
  <c r="Q65"/>
  <c r="Q64"/>
  <c r="Q63"/>
  <c r="Q62"/>
  <c r="Q61"/>
  <c r="Q60"/>
  <c r="Q57"/>
  <c r="Q51"/>
  <c r="Q50"/>
  <c r="Q49"/>
  <c r="Q48"/>
  <c r="Q47"/>
  <c r="Q42"/>
  <c r="Q40"/>
  <c r="Q38"/>
  <c r="Q36"/>
  <c r="Q30"/>
  <c r="Q26"/>
  <c r="Q24"/>
  <c r="Q23"/>
  <c r="Q22"/>
  <c r="Q21"/>
  <c r="Q19"/>
  <c r="Q18"/>
  <c r="Q17"/>
  <c r="L49" l="1"/>
  <c r="L48" s="1"/>
  <c r="L88" s="1"/>
  <c r="Q56"/>
  <c r="Q31"/>
</calcChain>
</file>

<file path=xl/sharedStrings.xml><?xml version="1.0" encoding="utf-8"?>
<sst xmlns="http://schemas.openxmlformats.org/spreadsheetml/2006/main" count="202" uniqueCount="160">
  <si>
    <t>Додаток 3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</si>
  <si>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</si>
  <si>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</si>
  <si>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</si>
  <si>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</si>
  <si>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</si>
  <si>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</si>
  <si>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</si>
  <si>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</si>
  <si>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</si>
  <si>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</si>
  <si>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</si>
  <si>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</si>
  <si>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</si>
  <si>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</si>
  <si>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</si>
  <si>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</si>
  <si>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</si>
  <si>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</si>
  <si>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0200000</t>
  </si>
  <si>
    <t>0210000</t>
  </si>
  <si>
    <t>0210180</t>
  </si>
  <si>
    <t>0133</t>
  </si>
  <si>
    <t>0180</t>
  </si>
  <si>
    <t>Інша діяльність у сфері державного управління</t>
  </si>
  <si>
    <t>0210191</t>
  </si>
  <si>
    <t>0160</t>
  </si>
  <si>
    <t>0191</t>
  </si>
  <si>
    <t>Проведення місцевих виборів</t>
  </si>
  <si>
    <t>0212010</t>
  </si>
  <si>
    <t>0731</t>
  </si>
  <si>
    <t>2010</t>
  </si>
  <si>
    <t>Багатопрофільна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</si>
  <si>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</si>
  <si>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</si>
  <si>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</si>
  <si>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</si>
  <si>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0212144</t>
  </si>
  <si>
    <t>0763</t>
  </si>
  <si>
    <t>2144</t>
  </si>
  <si>
    <t>Централізовані заходи з лікування хворих на цукровий та нецукровий діабет</t>
  </si>
  <si>
    <t>0213104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</si>
  <si>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</si>
  <si>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</si>
  <si>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</si>
  <si>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</si>
  <si>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</si>
  <si>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</si>
  <si>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</si>
  <si>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0217367</t>
  </si>
  <si>
    <t>0490</t>
  </si>
  <si>
    <t>7367</t>
  </si>
  <si>
    <t>Виконання інвестиційних проектів в рамках реалізації заходів, спрямованих на розвиток системи охорони здоров`я у сільській місцевості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</si>
  <si>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</si>
  <si>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</si>
  <si>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</si>
  <si>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</si>
  <si>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0610000</t>
  </si>
  <si>
    <t>Відділ освіти, молоді та спорту Кіровоградської районної державної адміністрації</t>
  </si>
  <si>
    <t>0611010</t>
  </si>
  <si>
    <t>0910</t>
  </si>
  <si>
    <t>1010</t>
  </si>
  <si>
    <t>Надання дошкільної освіти</t>
  </si>
  <si>
    <t>0611020</t>
  </si>
  <si>
    <t>0921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</si>
  <si>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</si>
  <si>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0611162</t>
  </si>
  <si>
    <t>0990</t>
  </si>
  <si>
    <t>1162</t>
  </si>
  <si>
    <t>Інші програми та заходи у сфері освіти</t>
  </si>
  <si>
    <t>0617363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</si>
  <si>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</si>
  <si>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</si>
  <si>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0800000</t>
  </si>
  <si>
    <t>0810000</t>
  </si>
  <si>
    <t>0813011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</si>
  <si>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</si>
  <si>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</si>
  <si>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0813012</t>
  </si>
  <si>
    <t>1060</t>
  </si>
  <si>
    <t>3012</t>
  </si>
  <si>
    <t>Надання субсидій населенню для відшкодування витрат на оплату житлово-комунальних послуг</t>
  </si>
  <si>
    <t>0813032</t>
  </si>
  <si>
    <t>1070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</si>
  <si>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</si>
  <si>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</si>
  <si>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</si>
  <si>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</si>
  <si>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</si>
  <si>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0813043</t>
  </si>
  <si>
    <t>1040</t>
  </si>
  <si>
    <t>3043</t>
  </si>
  <si>
    <t>Надання допомоги при народженні дитини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</si>
  <si>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</si>
  <si>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</si>
  <si>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</si>
  <si>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0813087</t>
  </si>
  <si>
    <t>3087</t>
  </si>
  <si>
    <t>Надання допомоги на дітей, які виховуються у багатодітних сім`ях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</si>
  <si>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</si>
  <si>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</si>
  <si>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</si>
  <si>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0813210</t>
  </si>
  <si>
    <t>1050</t>
  </si>
  <si>
    <t>3210</t>
  </si>
  <si>
    <t>Організація та проведення громадських робіт</t>
  </si>
  <si>
    <t>0813242</t>
  </si>
  <si>
    <t>1090</t>
  </si>
  <si>
    <t>3242</t>
  </si>
  <si>
    <t>Інші заходи у сфері соціального захисту і соціального забезпечення</t>
  </si>
  <si>
    <t>1000000</t>
  </si>
  <si>
    <t>1010000</t>
  </si>
  <si>
    <t>1011100</t>
  </si>
  <si>
    <t>0960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</si>
  <si>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</si>
  <si>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</si>
  <si>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</si>
  <si>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</si>
  <si>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</si>
  <si>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</si>
  <si>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</si>
  <si>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</si>
  <si>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</si>
  <si>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</si>
  <si>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3700000</t>
  </si>
  <si>
    <t>Фінансове управління Кіровоградської районної державної адміністрація</t>
  </si>
  <si>
    <t>3710000</t>
  </si>
  <si>
    <t>3719770</t>
  </si>
  <si>
    <t>9770</t>
  </si>
  <si>
    <t>Інші субвенції з місцевого бюджету</t>
  </si>
  <si>
    <t>X</t>
  </si>
  <si>
    <t>Усього</t>
  </si>
  <si>
    <t>Заступник голови районної ради</t>
  </si>
  <si>
    <t xml:space="preserve">до рішення </t>
  </si>
  <si>
    <t>Кропивницької районної ради</t>
  </si>
  <si>
    <t>ЗМІНИ  до РОЗПОДІЛУ ВИДАТКІВ</t>
  </si>
  <si>
    <t>районного бюджету на 2019 рік за головними розпорядниками коштів,</t>
  </si>
  <si>
    <t xml:space="preserve">          визначених у додатку 3  до рішення Кіровоградської районної ради від14 грудня 2018 року № 447</t>
  </si>
  <si>
    <t>грн.</t>
  </si>
  <si>
    <t>від 25 червня 2019 року № 504</t>
  </si>
  <si>
    <t>Н. ВІТЮК</t>
  </si>
  <si>
    <t>у тому числі за рахунок коштів, що передаються із загального фонду бюджету до бюджету розвитку (спеціального фонду)</t>
  </si>
  <si>
    <t>оплата праці (код 2110)</t>
  </si>
  <si>
    <t>комунальні послуги та енергоносії (2270)</t>
  </si>
  <si>
    <t>в тому числі за рахунок іншої субвенції з сільських бюджетів</t>
  </si>
  <si>
    <t>в тому числі за рахунок іншої субвенції з місцевого бюджету переданої з бюджету Соколівської ОТГ</t>
  </si>
  <si>
    <t>в тому числі за рахунок іншої субвенції з місцевого бюджету переданої з бюджету Великосеверинівської ОТГ</t>
  </si>
  <si>
    <t>в тому числі за рахунок іншої субвенції з місцевого бюджету переданої з бюджету Первозванівської ОТГ</t>
  </si>
  <si>
    <t>в тому числі за рахунок іншої субвенції з місцевого бюджету переданої з бюджету Катеринівської ОТГ</t>
  </si>
  <si>
    <t>у тому числі 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</si>
  <si>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в тому числі за рахунок субвенції з місцевого бюджету на реалізацію заходів, спрямованих на розвиток системи охорони здоров`я у сільській місцевості, за рахунок залишку коштів відповідної субвенції з державного бюджету, що утворився на початок бюджетного періоду</t>
  </si>
  <si>
    <t>в тому числі 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</si>
  <si>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в тому числі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</si>
  <si>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 тому числі 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</si>
  <si>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в тому числі за рахунок медичної субвенції з державного бюджету</t>
  </si>
  <si>
    <t>Кропивницька районна рада</t>
  </si>
  <si>
    <t>Кіровоградська районна державна адміністрація</t>
  </si>
  <si>
    <t>Управління соціального захисту населення Кіровоградської районної державної адміністрації</t>
  </si>
  <si>
    <t>Відділ культури, туризму та культурної спадщини Кіровоградської районної державної адміністрації</t>
  </si>
  <si>
    <t>у тому числі за рахунок залишку коштів освітньої субвенції з державного бюджету місцевим бюджетам, який утворився на кінець 2018 року</t>
  </si>
</sst>
</file>

<file path=xl/styles.xml><?xml version="1.0" encoding="utf-8"?>
<styleSheet xmlns="http://schemas.openxmlformats.org/spreadsheetml/2006/main">
  <numFmts count="1">
    <numFmt numFmtId="164" formatCode="#,##0.00&quot; р.&quot;;[Red]\-#,##0.00&quot; р.&quot;"/>
  </numFmts>
  <fonts count="22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7" fillId="0" borderId="0"/>
    <xf numFmtId="0" fontId="7" fillId="0" borderId="0" applyFont="0" applyFill="0" applyBorder="0" applyAlignment="0" applyProtection="0"/>
    <xf numFmtId="0" fontId="15" fillId="0" borderId="0"/>
    <xf numFmtId="0" fontId="15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</cellStyleXfs>
  <cellXfs count="65">
    <xf numFmtId="0" fontId="0" fillId="0" borderId="0" xfId="0"/>
    <xf numFmtId="1" fontId="2" fillId="0" borderId="0" xfId="0" applyNumberFormat="1" applyFont="1" applyFill="1"/>
    <xf numFmtId="1" fontId="2" fillId="0" borderId="0" xfId="0" applyNumberFormat="1" applyFont="1" applyFill="1" applyAlignment="1">
      <alignment horizontal="right"/>
    </xf>
    <xf numFmtId="1" fontId="2" fillId="0" borderId="1" xfId="0" quotePrefix="1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4" fillId="0" borderId="0" xfId="0" applyNumberFormat="1" applyFont="1" applyFill="1"/>
    <xf numFmtId="1" fontId="4" fillId="0" borderId="1" xfId="0" quotePrefix="1" applyNumberFormat="1" applyFont="1" applyFill="1" applyBorder="1" applyAlignment="1">
      <alignment horizontal="center" vertical="center" wrapText="1"/>
    </xf>
    <xf numFmtId="1" fontId="4" fillId="0" borderId="1" xfId="0" quotePrefix="1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1" fontId="5" fillId="0" borderId="0" xfId="0" applyNumberFormat="1" applyFont="1" applyFill="1"/>
    <xf numFmtId="0" fontId="2" fillId="0" borderId="0" xfId="0" applyFont="1" applyFill="1"/>
    <xf numFmtId="0" fontId="4" fillId="0" borderId="0" xfId="1" applyFont="1" applyFill="1"/>
    <xf numFmtId="0" fontId="8" fillId="0" borderId="0" xfId="1" applyFont="1"/>
    <xf numFmtId="164" fontId="8" fillId="0" borderId="0" xfId="2" applyNumberFormat="1" applyFont="1"/>
    <xf numFmtId="0" fontId="4" fillId="2" borderId="0" xfId="0" applyFont="1" applyFill="1" applyAlignment="1">
      <alignment horizontal="center"/>
    </xf>
    <xf numFmtId="0" fontId="10" fillId="0" borderId="0" xfId="0" applyFont="1" applyFill="1"/>
    <xf numFmtId="0" fontId="9" fillId="2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left"/>
    </xf>
    <xf numFmtId="1" fontId="11" fillId="0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vertical="center" wrapText="1"/>
    </xf>
    <xf numFmtId="1" fontId="2" fillId="2" borderId="1" xfId="0" quotePrefix="1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vertical="center" wrapText="1"/>
    </xf>
    <xf numFmtId="1" fontId="10" fillId="2" borderId="0" xfId="0" applyNumberFormat="1" applyFont="1" applyFill="1"/>
    <xf numFmtId="1" fontId="10" fillId="0" borderId="1" xfId="0" applyNumberFormat="1" applyFont="1" applyFill="1" applyBorder="1" applyAlignment="1">
      <alignment vertical="center" wrapText="1"/>
    </xf>
    <xf numFmtId="1" fontId="10" fillId="0" borderId="1" xfId="0" quotePrefix="1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/>
    <xf numFmtId="1" fontId="14" fillId="0" borderId="0" xfId="0" applyNumberFormat="1" applyFont="1" applyFill="1"/>
    <xf numFmtId="1" fontId="2" fillId="2" borderId="1" xfId="0" quotePrefix="1" applyNumberFormat="1" applyFont="1" applyFill="1" applyBorder="1" applyAlignment="1">
      <alignment horizontal="center" vertical="center" wrapText="1"/>
    </xf>
    <xf numFmtId="1" fontId="10" fillId="2" borderId="1" xfId="0" quotePrefix="1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vertical="center" wrapText="1"/>
    </xf>
    <xf numFmtId="1" fontId="10" fillId="2" borderId="0" xfId="0" applyNumberFormat="1" applyFont="1" applyFill="1"/>
    <xf numFmtId="1" fontId="10" fillId="0" borderId="1" xfId="0" applyNumberFormat="1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vertical="center" wrapText="1"/>
    </xf>
    <xf numFmtId="1" fontId="8" fillId="0" borderId="0" xfId="0" applyNumberFormat="1" applyFont="1" applyFill="1"/>
    <xf numFmtId="1" fontId="12" fillId="0" borderId="1" xfId="0" applyNumberFormat="1" applyFont="1" applyFill="1" applyBorder="1" applyAlignment="1">
      <alignment vertical="center" wrapText="1"/>
    </xf>
    <xf numFmtId="1" fontId="17" fillId="0" borderId="1" xfId="0" applyNumberFormat="1" applyFont="1" applyFill="1" applyBorder="1" applyAlignment="1">
      <alignment vertical="center" wrapText="1"/>
    </xf>
    <xf numFmtId="1" fontId="12" fillId="0" borderId="0" xfId="0" applyNumberFormat="1" applyFont="1" applyFill="1"/>
    <xf numFmtId="1" fontId="18" fillId="0" borderId="1" xfId="0" applyNumberFormat="1" applyFont="1" applyFill="1" applyBorder="1" applyAlignment="1">
      <alignment vertical="center" wrapText="1"/>
    </xf>
    <xf numFmtId="1" fontId="16" fillId="0" borderId="0" xfId="0" applyNumberFormat="1" applyFont="1" applyFill="1"/>
    <xf numFmtId="1" fontId="16" fillId="2" borderId="0" xfId="0" applyNumberFormat="1" applyFont="1" applyFill="1"/>
    <xf numFmtId="1" fontId="19" fillId="0" borderId="0" xfId="0" applyNumberFormat="1" applyFont="1" applyFill="1"/>
    <xf numFmtId="1" fontId="20" fillId="0" borderId="0" xfId="0" applyNumberFormat="1" applyFont="1" applyFill="1"/>
    <xf numFmtId="1" fontId="8" fillId="0" borderId="1" xfId="0" quotePrefix="1" applyNumberFormat="1" applyFont="1" applyFill="1" applyBorder="1" applyAlignment="1">
      <alignment horizontal="center" vertical="center" wrapText="1"/>
    </xf>
    <xf numFmtId="1" fontId="8" fillId="0" borderId="1" xfId="0" quotePrefix="1" applyNumberFormat="1" applyFont="1" applyFill="1" applyBorder="1" applyAlignment="1">
      <alignment vertical="center" wrapText="1"/>
    </xf>
    <xf numFmtId="1" fontId="12" fillId="0" borderId="1" xfId="0" quotePrefix="1" applyNumberFormat="1" applyFont="1" applyFill="1" applyBorder="1" applyAlignment="1">
      <alignment horizontal="center" vertical="center" wrapText="1"/>
    </xf>
    <xf numFmtId="1" fontId="12" fillId="0" borderId="1" xfId="8" applyNumberFormat="1" applyFont="1" applyFill="1" applyBorder="1" applyAlignment="1">
      <alignment vertical="center" wrapText="1"/>
    </xf>
    <xf numFmtId="1" fontId="12" fillId="0" borderId="1" xfId="10" applyNumberFormat="1" applyFont="1" applyFill="1" applyBorder="1" applyAlignment="1">
      <alignment vertical="center" wrapText="1"/>
    </xf>
    <xf numFmtId="1" fontId="13" fillId="2" borderId="1" xfId="0" quotePrefix="1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4" fontId="8" fillId="0" borderId="0" xfId="2" applyNumberFormat="1" applyFont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" fontId="10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</cellXfs>
  <cellStyles count="20">
    <cellStyle name="Грошовий 2" xfId="2"/>
    <cellStyle name="Звичайний" xfId="0" builtinId="0"/>
    <cellStyle name="Звичайний 2" xfId="3"/>
    <cellStyle name="Звичайний 2 2" xfId="7"/>
    <cellStyle name="Звичайний 2 3" xfId="9"/>
    <cellStyle name="Звичайний 2 4" xfId="11"/>
    <cellStyle name="Звичайний 2 5" xfId="15"/>
    <cellStyle name="Звичайний 2 6" xfId="18"/>
    <cellStyle name="Звичайний 2 7" xfId="19"/>
    <cellStyle name="Звичайний 3" xfId="1"/>
    <cellStyle name="Звичайний 3 2" xfId="4"/>
    <cellStyle name="Звичайний 3 3" xfId="12"/>
    <cellStyle name="Звичайний 3 4" xfId="16"/>
    <cellStyle name="Звичайний 3 5" xfId="17"/>
    <cellStyle name="Звичайний 3 6" xfId="14"/>
    <cellStyle name="Обычный 2 2" xfId="5"/>
    <cellStyle name="Обычный 2 3" xfId="13"/>
    <cellStyle name="Обычный 3" xfId="6"/>
    <cellStyle name="Обычный 4" xfId="8"/>
    <cellStyle name="Обычный 5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3"/>
  <sheetViews>
    <sheetView tabSelected="1" topLeftCell="E52" workbookViewId="0">
      <selection activeCell="Q59" sqref="Q59"/>
    </sheetView>
  </sheetViews>
  <sheetFormatPr defaultColWidth="9.109375" defaultRowHeight="13.2"/>
  <cols>
    <col min="1" max="3" width="12" style="1" customWidth="1"/>
    <col min="4" max="4" width="40.6640625" style="1" customWidth="1"/>
    <col min="5" max="17" width="13.6640625" style="1" customWidth="1"/>
    <col min="18" max="16384" width="9.109375" style="1"/>
  </cols>
  <sheetData>
    <row r="1" spans="1:18" s="12" customFormat="1" ht="18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8"/>
      <c r="N1" s="13"/>
      <c r="O1" s="14" t="s">
        <v>0</v>
      </c>
      <c r="P1" s="15"/>
      <c r="Q1" s="13"/>
      <c r="R1" s="13"/>
    </row>
    <row r="2" spans="1:18" s="12" customFormat="1" ht="18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8"/>
      <c r="N2" s="13"/>
      <c r="O2" s="59" t="s">
        <v>133</v>
      </c>
      <c r="P2" s="59"/>
      <c r="Q2" s="13"/>
      <c r="R2" s="13"/>
    </row>
    <row r="3" spans="1:18" s="12" customFormat="1" ht="18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8"/>
      <c r="N3" s="13"/>
      <c r="O3" s="16" t="s">
        <v>134</v>
      </c>
      <c r="P3" s="15"/>
      <c r="Q3" s="13"/>
      <c r="R3" s="13"/>
    </row>
    <row r="4" spans="1:18" s="12" customFormat="1" ht="18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8"/>
      <c r="N4" s="13"/>
      <c r="O4" s="16" t="s">
        <v>139</v>
      </c>
      <c r="P4" s="15"/>
      <c r="Q4" s="13"/>
      <c r="R4" s="13"/>
    </row>
    <row r="5" spans="1:18" s="12" customFormat="1" ht="18">
      <c r="A5" s="61" t="s">
        <v>135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8" s="12" customFormat="1" ht="18">
      <c r="A6" s="62" t="s">
        <v>136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ht="15.6">
      <c r="A7" s="60" t="s">
        <v>137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ht="15.6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56"/>
      <c r="M8" s="19"/>
      <c r="N8" s="17"/>
      <c r="O8" s="17"/>
      <c r="P8" s="17"/>
      <c r="Q8" s="17"/>
      <c r="R8" s="17"/>
    </row>
    <row r="9" spans="1:18">
      <c r="Q9" s="2"/>
    </row>
    <row r="10" spans="1:18">
      <c r="Q10" s="2"/>
    </row>
    <row r="11" spans="1:18">
      <c r="Q11" s="20" t="s">
        <v>138</v>
      </c>
    </row>
    <row r="12" spans="1:18" s="8" customFormat="1" ht="15.75" customHeight="1">
      <c r="A12" s="64" t="s">
        <v>1</v>
      </c>
      <c r="B12" s="64" t="s">
        <v>2</v>
      </c>
      <c r="C12" s="64" t="s">
        <v>3</v>
      </c>
      <c r="D12" s="64" t="s">
        <v>4</v>
      </c>
      <c r="E12" s="64" t="s">
        <v>5</v>
      </c>
      <c r="F12" s="64"/>
      <c r="G12" s="64"/>
      <c r="H12" s="64"/>
      <c r="I12" s="64"/>
      <c r="J12" s="64" t="s">
        <v>10</v>
      </c>
      <c r="K12" s="64"/>
      <c r="L12" s="64"/>
      <c r="M12" s="64"/>
      <c r="N12" s="64"/>
      <c r="O12" s="64"/>
      <c r="P12" s="64"/>
      <c r="Q12" s="64" t="s">
        <v>12</v>
      </c>
    </row>
    <row r="13" spans="1:18" s="8" customFormat="1" ht="15.75" customHeight="1">
      <c r="A13" s="64"/>
      <c r="B13" s="64"/>
      <c r="C13" s="64"/>
      <c r="D13" s="64"/>
      <c r="E13" s="64" t="s">
        <v>6</v>
      </c>
      <c r="F13" s="64" t="s">
        <v>7</v>
      </c>
      <c r="G13" s="64" t="s">
        <v>8</v>
      </c>
      <c r="H13" s="64"/>
      <c r="I13" s="64" t="s">
        <v>9</v>
      </c>
      <c r="J13" s="64" t="s">
        <v>6</v>
      </c>
      <c r="K13" s="64" t="s">
        <v>11</v>
      </c>
      <c r="L13" s="63" t="s">
        <v>141</v>
      </c>
      <c r="M13" s="64" t="s">
        <v>7</v>
      </c>
      <c r="N13" s="64" t="s">
        <v>8</v>
      </c>
      <c r="O13" s="64"/>
      <c r="P13" s="64" t="s">
        <v>9</v>
      </c>
      <c r="Q13" s="64"/>
    </row>
    <row r="14" spans="1:18" s="8" customFormat="1" ht="15.75" customHeight="1">
      <c r="A14" s="64"/>
      <c r="B14" s="64"/>
      <c r="C14" s="64"/>
      <c r="D14" s="64"/>
      <c r="E14" s="64"/>
      <c r="F14" s="64"/>
      <c r="G14" s="64" t="s">
        <v>142</v>
      </c>
      <c r="H14" s="64" t="s">
        <v>143</v>
      </c>
      <c r="I14" s="64"/>
      <c r="J14" s="64"/>
      <c r="K14" s="64"/>
      <c r="L14" s="63"/>
      <c r="M14" s="64"/>
      <c r="N14" s="64" t="s">
        <v>142</v>
      </c>
      <c r="O14" s="64" t="s">
        <v>143</v>
      </c>
      <c r="P14" s="64"/>
      <c r="Q14" s="64"/>
    </row>
    <row r="15" spans="1:18" s="8" customFormat="1" ht="128.25" customHeight="1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3"/>
      <c r="M15" s="64"/>
      <c r="N15" s="64"/>
      <c r="O15" s="64"/>
      <c r="P15" s="64"/>
      <c r="Q15" s="64"/>
    </row>
    <row r="16" spans="1:18" ht="15.6">
      <c r="A16" s="23">
        <v>1</v>
      </c>
      <c r="B16" s="23">
        <v>2</v>
      </c>
      <c r="C16" s="23">
        <v>3</v>
      </c>
      <c r="D16" s="23">
        <v>4</v>
      </c>
      <c r="E16" s="23">
        <v>5</v>
      </c>
      <c r="F16" s="23">
        <v>6</v>
      </c>
      <c r="G16" s="23">
        <v>7</v>
      </c>
      <c r="H16" s="23">
        <v>8</v>
      </c>
      <c r="I16" s="23">
        <v>9</v>
      </c>
      <c r="J16" s="23">
        <v>10</v>
      </c>
      <c r="K16" s="23">
        <v>11</v>
      </c>
      <c r="L16" s="57">
        <v>12</v>
      </c>
      <c r="M16" s="23">
        <v>13</v>
      </c>
      <c r="N16" s="23">
        <v>14</v>
      </c>
      <c r="O16" s="23">
        <v>15</v>
      </c>
      <c r="P16" s="23">
        <v>16</v>
      </c>
      <c r="Q16" s="23">
        <v>17</v>
      </c>
    </row>
    <row r="17" spans="1:19" s="8" customFormat="1" ht="16.2">
      <c r="A17" s="4" t="s">
        <v>13</v>
      </c>
      <c r="B17" s="5"/>
      <c r="C17" s="5"/>
      <c r="D17" s="38" t="s">
        <v>155</v>
      </c>
      <c r="E17" s="7">
        <v>12000</v>
      </c>
      <c r="F17" s="7">
        <v>12000</v>
      </c>
      <c r="G17" s="7">
        <v>0</v>
      </c>
      <c r="H17" s="7">
        <v>-50000</v>
      </c>
      <c r="I17" s="7">
        <v>0</v>
      </c>
      <c r="J17" s="7">
        <v>0</v>
      </c>
      <c r="K17" s="7">
        <v>0</v>
      </c>
      <c r="L17" s="22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ref="Q17:Q48" si="0">E17+J17</f>
        <v>12000</v>
      </c>
    </row>
    <row r="18" spans="1:19" s="8" customFormat="1" ht="16.2">
      <c r="A18" s="4" t="s">
        <v>14</v>
      </c>
      <c r="B18" s="5"/>
      <c r="C18" s="5"/>
      <c r="D18" s="38" t="s">
        <v>155</v>
      </c>
      <c r="E18" s="7">
        <v>12000</v>
      </c>
      <c r="F18" s="7">
        <v>12000</v>
      </c>
      <c r="G18" s="7">
        <v>0</v>
      </c>
      <c r="H18" s="7">
        <v>-50000</v>
      </c>
      <c r="I18" s="7">
        <v>0</v>
      </c>
      <c r="J18" s="7">
        <v>0</v>
      </c>
      <c r="K18" s="7">
        <v>0</v>
      </c>
      <c r="L18" s="22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12000</v>
      </c>
    </row>
    <row r="19" spans="1:19" s="8" customFormat="1" ht="93.6">
      <c r="A19" s="9" t="s">
        <v>15</v>
      </c>
      <c r="B19" s="9" t="s">
        <v>17</v>
      </c>
      <c r="C19" s="9" t="s">
        <v>16</v>
      </c>
      <c r="D19" s="10" t="s">
        <v>18</v>
      </c>
      <c r="E19" s="11">
        <v>12000</v>
      </c>
      <c r="F19" s="11">
        <v>12000</v>
      </c>
      <c r="G19" s="11">
        <v>0</v>
      </c>
      <c r="H19" s="11">
        <v>-50000</v>
      </c>
      <c r="I19" s="11">
        <v>0</v>
      </c>
      <c r="J19" s="11">
        <v>0</v>
      </c>
      <c r="K19" s="11">
        <v>0</v>
      </c>
      <c r="L19" s="24">
        <v>0</v>
      </c>
      <c r="M19" s="11">
        <v>0</v>
      </c>
      <c r="N19" s="11">
        <v>0</v>
      </c>
      <c r="O19" s="11">
        <v>0</v>
      </c>
      <c r="P19" s="11">
        <v>0</v>
      </c>
      <c r="Q19" s="11">
        <f t="shared" si="0"/>
        <v>12000</v>
      </c>
    </row>
    <row r="20" spans="1:19" ht="26.4">
      <c r="A20" s="25"/>
      <c r="B20" s="25"/>
      <c r="C20" s="25"/>
      <c r="D20" s="26" t="s">
        <v>144</v>
      </c>
      <c r="E20" s="26">
        <v>12000</v>
      </c>
      <c r="F20" s="26">
        <v>12000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36">
        <v>0</v>
      </c>
      <c r="M20" s="26">
        <v>0</v>
      </c>
      <c r="N20" s="26">
        <v>0</v>
      </c>
      <c r="O20" s="26">
        <v>0</v>
      </c>
      <c r="P20" s="26">
        <v>0</v>
      </c>
      <c r="Q20" s="26">
        <f t="shared" si="0"/>
        <v>12000</v>
      </c>
      <c r="R20" s="27"/>
      <c r="S20" s="27"/>
    </row>
    <row r="21" spans="1:19" s="8" customFormat="1" ht="31.2">
      <c r="A21" s="4" t="s">
        <v>19</v>
      </c>
      <c r="B21" s="5"/>
      <c r="C21" s="5"/>
      <c r="D21" s="38" t="s">
        <v>156</v>
      </c>
      <c r="E21" s="7">
        <v>2007726</v>
      </c>
      <c r="F21" s="7">
        <v>2007726</v>
      </c>
      <c r="G21" s="7">
        <v>119500</v>
      </c>
      <c r="H21" s="7">
        <v>0</v>
      </c>
      <c r="I21" s="7">
        <v>0</v>
      </c>
      <c r="J21" s="7">
        <v>3313000</v>
      </c>
      <c r="K21" s="7">
        <v>3313000</v>
      </c>
      <c r="L21" s="22">
        <f>L22</f>
        <v>1500000</v>
      </c>
      <c r="M21" s="7">
        <v>0</v>
      </c>
      <c r="N21" s="7">
        <v>0</v>
      </c>
      <c r="O21" s="7">
        <v>0</v>
      </c>
      <c r="P21" s="7">
        <v>3313000</v>
      </c>
      <c r="Q21" s="7">
        <f t="shared" si="0"/>
        <v>5320726</v>
      </c>
    </row>
    <row r="22" spans="1:19" s="8" customFormat="1" ht="31.2">
      <c r="A22" s="4" t="s">
        <v>20</v>
      </c>
      <c r="B22" s="5"/>
      <c r="C22" s="5"/>
      <c r="D22" s="38" t="s">
        <v>156</v>
      </c>
      <c r="E22" s="7">
        <v>2007726</v>
      </c>
      <c r="F22" s="7">
        <v>2007726</v>
      </c>
      <c r="G22" s="7">
        <v>119500</v>
      </c>
      <c r="H22" s="7">
        <v>0</v>
      </c>
      <c r="I22" s="7">
        <v>0</v>
      </c>
      <c r="J22" s="7">
        <v>3313000</v>
      </c>
      <c r="K22" s="7">
        <v>3313000</v>
      </c>
      <c r="L22" s="22">
        <f>L23+L24+L26+L30+L36+L38+L40+L42+L47</f>
        <v>1500000</v>
      </c>
      <c r="M22" s="7">
        <v>0</v>
      </c>
      <c r="N22" s="7">
        <v>0</v>
      </c>
      <c r="O22" s="7">
        <v>0</v>
      </c>
      <c r="P22" s="7">
        <v>3313000</v>
      </c>
      <c r="Q22" s="7">
        <f t="shared" si="0"/>
        <v>5320726</v>
      </c>
    </row>
    <row r="23" spans="1:19" s="8" customFormat="1" ht="31.2">
      <c r="A23" s="9" t="s">
        <v>21</v>
      </c>
      <c r="B23" s="9" t="s">
        <v>23</v>
      </c>
      <c r="C23" s="9" t="s">
        <v>22</v>
      </c>
      <c r="D23" s="10" t="s">
        <v>24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24">
        <v>0</v>
      </c>
      <c r="M23" s="11">
        <v>0</v>
      </c>
      <c r="N23" s="11">
        <v>0</v>
      </c>
      <c r="O23" s="11">
        <v>0</v>
      </c>
      <c r="P23" s="11">
        <v>0</v>
      </c>
      <c r="Q23" s="11">
        <f t="shared" si="0"/>
        <v>0</v>
      </c>
    </row>
    <row r="24" spans="1:19" s="8" customFormat="1" ht="15.6">
      <c r="A24" s="9" t="s">
        <v>25</v>
      </c>
      <c r="B24" s="9" t="s">
        <v>27</v>
      </c>
      <c r="C24" s="9" t="s">
        <v>26</v>
      </c>
      <c r="D24" s="10" t="s">
        <v>28</v>
      </c>
      <c r="E24" s="11">
        <v>220</v>
      </c>
      <c r="F24" s="11">
        <v>220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24">
        <v>0</v>
      </c>
      <c r="M24" s="11">
        <v>0</v>
      </c>
      <c r="N24" s="11">
        <v>0</v>
      </c>
      <c r="O24" s="11">
        <v>0</v>
      </c>
      <c r="P24" s="11">
        <v>0</v>
      </c>
      <c r="Q24" s="11">
        <f t="shared" si="0"/>
        <v>220</v>
      </c>
    </row>
    <row r="25" spans="1:19" s="30" customFormat="1" ht="66">
      <c r="A25" s="29"/>
      <c r="B25" s="29"/>
      <c r="C25" s="29"/>
      <c r="D25" s="36" t="s">
        <v>149</v>
      </c>
      <c r="E25" s="36">
        <v>220</v>
      </c>
      <c r="F25" s="36">
        <v>220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f t="shared" si="0"/>
        <v>220</v>
      </c>
    </row>
    <row r="26" spans="1:19" s="8" customFormat="1" ht="31.2">
      <c r="A26" s="9" t="s">
        <v>29</v>
      </c>
      <c r="B26" s="9" t="s">
        <v>31</v>
      </c>
      <c r="C26" s="9" t="s">
        <v>30</v>
      </c>
      <c r="D26" s="10" t="s">
        <v>32</v>
      </c>
      <c r="E26" s="11">
        <v>210600</v>
      </c>
      <c r="F26" s="11">
        <v>210600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24">
        <v>0</v>
      </c>
      <c r="M26" s="11">
        <v>0</v>
      </c>
      <c r="N26" s="11">
        <v>0</v>
      </c>
      <c r="O26" s="11">
        <v>0</v>
      </c>
      <c r="P26" s="11">
        <v>0</v>
      </c>
      <c r="Q26" s="11">
        <f t="shared" si="0"/>
        <v>210600</v>
      </c>
    </row>
    <row r="27" spans="1:19" s="30" customFormat="1" ht="26.4">
      <c r="A27" s="29"/>
      <c r="B27" s="29"/>
      <c r="C27" s="29"/>
      <c r="D27" s="36" t="s">
        <v>154</v>
      </c>
      <c r="E27" s="36">
        <v>100</v>
      </c>
      <c r="F27" s="36">
        <v>100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f t="shared" si="0"/>
        <v>100</v>
      </c>
    </row>
    <row r="28" spans="1:19" s="30" customFormat="1" ht="39.6">
      <c r="A28" s="29"/>
      <c r="B28" s="29"/>
      <c r="C28" s="29"/>
      <c r="D28" s="26" t="s">
        <v>147</v>
      </c>
      <c r="E28" s="28">
        <v>300000</v>
      </c>
      <c r="F28" s="28">
        <v>300000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36">
        <v>0</v>
      </c>
      <c r="M28" s="28">
        <v>0</v>
      </c>
      <c r="N28" s="28">
        <v>0</v>
      </c>
      <c r="O28" s="28">
        <v>0</v>
      </c>
      <c r="P28" s="28">
        <v>0</v>
      </c>
      <c r="Q28" s="28">
        <f t="shared" si="0"/>
        <v>300000</v>
      </c>
    </row>
    <row r="29" spans="1:19" ht="26.4">
      <c r="A29" s="32"/>
      <c r="B29" s="32"/>
      <c r="C29" s="32"/>
      <c r="D29" s="34" t="s">
        <v>144</v>
      </c>
      <c r="E29" s="34">
        <v>10500</v>
      </c>
      <c r="F29" s="34">
        <v>10500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6">
        <v>0</v>
      </c>
      <c r="M29" s="34">
        <v>0</v>
      </c>
      <c r="N29" s="34">
        <v>0</v>
      </c>
      <c r="O29" s="34">
        <v>0</v>
      </c>
      <c r="P29" s="34">
        <v>0</v>
      </c>
      <c r="Q29" s="34">
        <f t="shared" si="0"/>
        <v>10500</v>
      </c>
      <c r="R29" s="35"/>
      <c r="S29" s="35"/>
    </row>
    <row r="30" spans="1:19" s="8" customFormat="1" ht="62.4">
      <c r="A30" s="9" t="s">
        <v>33</v>
      </c>
      <c r="B30" s="9" t="s">
        <v>35</v>
      </c>
      <c r="C30" s="9" t="s">
        <v>34</v>
      </c>
      <c r="D30" s="10" t="s">
        <v>36</v>
      </c>
      <c r="E30" s="11">
        <v>875954</v>
      </c>
      <c r="F30" s="11">
        <v>875954</v>
      </c>
      <c r="G30" s="11">
        <v>0</v>
      </c>
      <c r="H30" s="11">
        <v>0</v>
      </c>
      <c r="I30" s="11">
        <v>0</v>
      </c>
      <c r="J30" s="39">
        <v>185000</v>
      </c>
      <c r="K30" s="39">
        <v>185000</v>
      </c>
      <c r="L30" s="55">
        <f>K30-K31-K32-K35</f>
        <v>-66000</v>
      </c>
      <c r="M30" s="39">
        <v>0</v>
      </c>
      <c r="N30" s="39">
        <v>0</v>
      </c>
      <c r="O30" s="39">
        <v>0</v>
      </c>
      <c r="P30" s="39">
        <v>185000</v>
      </c>
      <c r="Q30" s="39">
        <f t="shared" si="0"/>
        <v>1060954</v>
      </c>
    </row>
    <row r="31" spans="1:19" ht="39.6">
      <c r="A31" s="3"/>
      <c r="B31" s="3"/>
      <c r="C31" s="3"/>
      <c r="D31" s="34" t="s">
        <v>146</v>
      </c>
      <c r="E31" s="36">
        <f>35000+16000</f>
        <v>51000</v>
      </c>
      <c r="F31" s="36">
        <f>35000+16000</f>
        <v>51000</v>
      </c>
      <c r="G31" s="36">
        <v>0</v>
      </c>
      <c r="H31" s="36">
        <v>0</v>
      </c>
      <c r="I31" s="36">
        <v>0</v>
      </c>
      <c r="J31" s="41">
        <f>200000+9000</f>
        <v>209000</v>
      </c>
      <c r="K31" s="41">
        <f>200000+9000</f>
        <v>209000</v>
      </c>
      <c r="L31" s="41">
        <v>0</v>
      </c>
      <c r="M31" s="41">
        <v>0</v>
      </c>
      <c r="N31" s="41">
        <v>0</v>
      </c>
      <c r="O31" s="41">
        <v>0</v>
      </c>
      <c r="P31" s="41">
        <f>J31</f>
        <v>209000</v>
      </c>
      <c r="Q31" s="41">
        <f t="shared" si="0"/>
        <v>260000</v>
      </c>
    </row>
    <row r="32" spans="1:19" ht="39.6">
      <c r="A32" s="3"/>
      <c r="B32" s="3"/>
      <c r="C32" s="3"/>
      <c r="D32" s="34" t="s">
        <v>148</v>
      </c>
      <c r="E32" s="36">
        <v>150000</v>
      </c>
      <c r="F32" s="36">
        <v>150000</v>
      </c>
      <c r="G32" s="36">
        <v>0</v>
      </c>
      <c r="H32" s="36">
        <v>0</v>
      </c>
      <c r="I32" s="36">
        <v>0</v>
      </c>
      <c r="J32" s="41">
        <f>33000+10000-22000</f>
        <v>21000</v>
      </c>
      <c r="K32" s="41">
        <v>21000</v>
      </c>
      <c r="L32" s="41">
        <v>0</v>
      </c>
      <c r="M32" s="41">
        <v>0</v>
      </c>
      <c r="N32" s="41">
        <v>0</v>
      </c>
      <c r="O32" s="41">
        <v>0</v>
      </c>
      <c r="P32" s="41">
        <f t="shared" ref="P32:P35" si="1">J32</f>
        <v>21000</v>
      </c>
      <c r="Q32" s="41">
        <f t="shared" si="0"/>
        <v>171000</v>
      </c>
    </row>
    <row r="33" spans="1:19" s="30" customFormat="1" ht="39.6">
      <c r="A33" s="29"/>
      <c r="B33" s="29"/>
      <c r="C33" s="29"/>
      <c r="D33" s="26" t="s">
        <v>147</v>
      </c>
      <c r="E33" s="28">
        <f>152000+33000</f>
        <v>185000</v>
      </c>
      <c r="F33" s="28">
        <f>152000+33000</f>
        <v>185000</v>
      </c>
      <c r="G33" s="28">
        <v>0</v>
      </c>
      <c r="H33" s="28">
        <v>0</v>
      </c>
      <c r="I33" s="28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f t="shared" si="1"/>
        <v>0</v>
      </c>
      <c r="Q33" s="41">
        <f t="shared" si="0"/>
        <v>185000</v>
      </c>
    </row>
    <row r="34" spans="1:19" s="30" customFormat="1" ht="39.6">
      <c r="A34" s="29"/>
      <c r="B34" s="29"/>
      <c r="C34" s="29"/>
      <c r="D34" s="37" t="s">
        <v>145</v>
      </c>
      <c r="E34" s="36">
        <f>98430+74026+76548</f>
        <v>249004</v>
      </c>
      <c r="F34" s="36">
        <f>98430+74026+76548</f>
        <v>249004</v>
      </c>
      <c r="G34" s="36">
        <v>0</v>
      </c>
      <c r="H34" s="36">
        <v>0</v>
      </c>
      <c r="I34" s="36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f t="shared" si="1"/>
        <v>0</v>
      </c>
      <c r="Q34" s="41">
        <f t="shared" si="0"/>
        <v>249004</v>
      </c>
    </row>
    <row r="35" spans="1:19" ht="26.4">
      <c r="A35" s="32"/>
      <c r="B35" s="32"/>
      <c r="C35" s="32"/>
      <c r="D35" s="34" t="s">
        <v>144</v>
      </c>
      <c r="E35" s="34">
        <f>1350+5000+54600</f>
        <v>60950</v>
      </c>
      <c r="F35" s="34">
        <f>1350+5000+54600</f>
        <v>60950</v>
      </c>
      <c r="G35" s="34">
        <v>0</v>
      </c>
      <c r="H35" s="34">
        <v>0</v>
      </c>
      <c r="I35" s="34">
        <v>0</v>
      </c>
      <c r="J35" s="37">
        <f>11000+10000</f>
        <v>21000</v>
      </c>
      <c r="K35" s="37">
        <v>21000</v>
      </c>
      <c r="L35" s="41">
        <v>0</v>
      </c>
      <c r="M35" s="37">
        <v>0</v>
      </c>
      <c r="N35" s="37">
        <v>0</v>
      </c>
      <c r="O35" s="37">
        <v>0</v>
      </c>
      <c r="P35" s="41">
        <f t="shared" si="1"/>
        <v>21000</v>
      </c>
      <c r="Q35" s="37">
        <f t="shared" si="0"/>
        <v>81950</v>
      </c>
      <c r="R35" s="35"/>
      <c r="S35" s="35"/>
    </row>
    <row r="36" spans="1:19" s="8" customFormat="1" ht="46.8">
      <c r="A36" s="9" t="s">
        <v>37</v>
      </c>
      <c r="B36" s="9" t="s">
        <v>39</v>
      </c>
      <c r="C36" s="9" t="s">
        <v>38</v>
      </c>
      <c r="D36" s="10" t="s">
        <v>40</v>
      </c>
      <c r="E36" s="11">
        <v>400000</v>
      </c>
      <c r="F36" s="11">
        <v>400000</v>
      </c>
      <c r="G36" s="11">
        <v>0</v>
      </c>
      <c r="H36" s="11">
        <v>0</v>
      </c>
      <c r="I36" s="11">
        <v>0</v>
      </c>
      <c r="J36" s="39">
        <v>0</v>
      </c>
      <c r="K36" s="39">
        <v>0</v>
      </c>
      <c r="L36" s="44">
        <v>0</v>
      </c>
      <c r="M36" s="39">
        <v>0</v>
      </c>
      <c r="N36" s="39">
        <v>0</v>
      </c>
      <c r="O36" s="39">
        <v>0</v>
      </c>
      <c r="P36" s="39">
        <v>0</v>
      </c>
      <c r="Q36" s="39">
        <f t="shared" si="0"/>
        <v>400000</v>
      </c>
      <c r="R36" s="40"/>
      <c r="S36" s="40"/>
    </row>
    <row r="37" spans="1:19" s="30" customFormat="1" ht="39.6">
      <c r="A37" s="29"/>
      <c r="B37" s="29"/>
      <c r="C37" s="29"/>
      <c r="D37" s="26" t="s">
        <v>147</v>
      </c>
      <c r="E37" s="28">
        <v>100000</v>
      </c>
      <c r="F37" s="28">
        <v>100000</v>
      </c>
      <c r="G37" s="28">
        <v>0</v>
      </c>
      <c r="H37" s="28">
        <v>0</v>
      </c>
      <c r="I37" s="28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f t="shared" si="0"/>
        <v>100000</v>
      </c>
      <c r="R37" s="43"/>
      <c r="S37" s="43"/>
    </row>
    <row r="38" spans="1:19" s="8" customFormat="1" ht="62.4">
      <c r="A38" s="9" t="s">
        <v>41</v>
      </c>
      <c r="B38" s="9" t="s">
        <v>43</v>
      </c>
      <c r="C38" s="9" t="s">
        <v>42</v>
      </c>
      <c r="D38" s="10" t="s">
        <v>44</v>
      </c>
      <c r="E38" s="11">
        <v>146025</v>
      </c>
      <c r="F38" s="11">
        <v>146025</v>
      </c>
      <c r="G38" s="11">
        <v>119500</v>
      </c>
      <c r="H38" s="11">
        <v>0</v>
      </c>
      <c r="I38" s="11">
        <v>0</v>
      </c>
      <c r="J38" s="11">
        <v>0</v>
      </c>
      <c r="K38" s="11">
        <v>0</v>
      </c>
      <c r="L38" s="24">
        <v>0</v>
      </c>
      <c r="M38" s="11">
        <v>0</v>
      </c>
      <c r="N38" s="11">
        <v>0</v>
      </c>
      <c r="O38" s="11">
        <v>0</v>
      </c>
      <c r="P38" s="11">
        <v>0</v>
      </c>
      <c r="Q38" s="11">
        <f t="shared" si="0"/>
        <v>146025</v>
      </c>
    </row>
    <row r="39" spans="1:19" ht="26.4">
      <c r="A39" s="25"/>
      <c r="B39" s="25"/>
      <c r="C39" s="25"/>
      <c r="D39" s="26" t="s">
        <v>144</v>
      </c>
      <c r="E39" s="26">
        <f>20000+8025</f>
        <v>28025</v>
      </c>
      <c r="F39" s="26">
        <f>20000+8025</f>
        <v>28025</v>
      </c>
      <c r="G39" s="26">
        <f>16300+6500</f>
        <v>22800</v>
      </c>
      <c r="H39" s="26">
        <v>0</v>
      </c>
      <c r="I39" s="26">
        <v>0</v>
      </c>
      <c r="J39" s="26">
        <v>0</v>
      </c>
      <c r="K39" s="26">
        <v>0</v>
      </c>
      <c r="L39" s="36">
        <v>0</v>
      </c>
      <c r="M39" s="26">
        <v>0</v>
      </c>
      <c r="N39" s="26">
        <v>0</v>
      </c>
      <c r="O39" s="26">
        <v>0</v>
      </c>
      <c r="P39" s="26">
        <v>0</v>
      </c>
      <c r="Q39" s="26">
        <f t="shared" si="0"/>
        <v>28025</v>
      </c>
      <c r="R39" s="27"/>
      <c r="S39" s="27"/>
    </row>
    <row r="40" spans="1:19" s="8" customFormat="1" ht="62.4">
      <c r="A40" s="9" t="s">
        <v>45</v>
      </c>
      <c r="B40" s="9" t="s">
        <v>47</v>
      </c>
      <c r="C40" s="9" t="s">
        <v>46</v>
      </c>
      <c r="D40" s="10" t="s">
        <v>48</v>
      </c>
      <c r="E40" s="11">
        <v>5000</v>
      </c>
      <c r="F40" s="11">
        <v>5000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24">
        <v>0</v>
      </c>
      <c r="M40" s="11">
        <v>0</v>
      </c>
      <c r="N40" s="11">
        <v>0</v>
      </c>
      <c r="O40" s="11">
        <v>0</v>
      </c>
      <c r="P40" s="11">
        <v>0</v>
      </c>
      <c r="Q40" s="11">
        <f t="shared" si="0"/>
        <v>5000</v>
      </c>
    </row>
    <row r="41" spans="1:19" s="8" customFormat="1" ht="39.6">
      <c r="A41" s="33"/>
      <c r="B41" s="33"/>
      <c r="C41" s="33"/>
      <c r="D41" s="34" t="s">
        <v>148</v>
      </c>
      <c r="E41" s="34">
        <v>5000</v>
      </c>
      <c r="F41" s="34">
        <v>5000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6">
        <v>0</v>
      </c>
      <c r="M41" s="34">
        <v>0</v>
      </c>
      <c r="N41" s="34">
        <v>0</v>
      </c>
      <c r="O41" s="34">
        <v>0</v>
      </c>
      <c r="P41" s="34">
        <v>0</v>
      </c>
      <c r="Q41" s="34">
        <f t="shared" si="0"/>
        <v>5000</v>
      </c>
      <c r="R41" s="35"/>
      <c r="S41" s="35"/>
    </row>
    <row r="42" spans="1:19" s="40" customFormat="1" ht="62.4">
      <c r="A42" s="49" t="s">
        <v>49</v>
      </c>
      <c r="B42" s="49" t="s">
        <v>51</v>
      </c>
      <c r="C42" s="49" t="s">
        <v>50</v>
      </c>
      <c r="D42" s="50" t="s">
        <v>52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3128000</v>
      </c>
      <c r="K42" s="39">
        <v>3128000</v>
      </c>
      <c r="L42" s="44">
        <f>K42-K44-K45-K46-1485000</f>
        <v>1566000</v>
      </c>
      <c r="M42" s="39">
        <v>0</v>
      </c>
      <c r="N42" s="39">
        <v>0</v>
      </c>
      <c r="O42" s="39">
        <v>0</v>
      </c>
      <c r="P42" s="39">
        <v>3128000</v>
      </c>
      <c r="Q42" s="39">
        <f t="shared" si="0"/>
        <v>3128000</v>
      </c>
    </row>
    <row r="43" spans="1:19" s="30" customFormat="1" ht="92.4">
      <c r="A43" s="29"/>
      <c r="B43" s="29"/>
      <c r="C43" s="29"/>
      <c r="D43" s="36" t="s">
        <v>150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41">
        <f>1485000+1500000</f>
        <v>2985000</v>
      </c>
      <c r="K43" s="41">
        <f>1485000+1500000</f>
        <v>2985000</v>
      </c>
      <c r="L43" s="41">
        <v>1500000</v>
      </c>
      <c r="M43" s="41">
        <v>0</v>
      </c>
      <c r="N43" s="41">
        <v>0</v>
      </c>
      <c r="O43" s="41">
        <v>0</v>
      </c>
      <c r="P43" s="41">
        <v>2985000</v>
      </c>
      <c r="Q43" s="41">
        <f t="shared" si="0"/>
        <v>2985000</v>
      </c>
    </row>
    <row r="44" spans="1:19" ht="39.6">
      <c r="A44" s="3"/>
      <c r="B44" s="3"/>
      <c r="C44" s="3"/>
      <c r="D44" s="34" t="s">
        <v>148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41">
        <v>22000</v>
      </c>
      <c r="K44" s="41">
        <v>22000</v>
      </c>
      <c r="L44" s="42">
        <v>0</v>
      </c>
      <c r="M44" s="41">
        <v>0</v>
      </c>
      <c r="N44" s="41">
        <v>0</v>
      </c>
      <c r="O44" s="41">
        <v>0</v>
      </c>
      <c r="P44" s="41">
        <v>22000</v>
      </c>
      <c r="Q44" s="41">
        <f t="shared" si="0"/>
        <v>22000</v>
      </c>
    </row>
    <row r="45" spans="1:19" s="30" customFormat="1" ht="39.6">
      <c r="A45" s="29"/>
      <c r="B45" s="29"/>
      <c r="C45" s="29"/>
      <c r="D45" s="34" t="s">
        <v>147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41">
        <v>33000</v>
      </c>
      <c r="K45" s="41">
        <v>33000</v>
      </c>
      <c r="L45" s="42">
        <v>0</v>
      </c>
      <c r="M45" s="41">
        <v>0</v>
      </c>
      <c r="N45" s="41">
        <v>0</v>
      </c>
      <c r="O45" s="41">
        <v>0</v>
      </c>
      <c r="P45" s="41">
        <v>33000</v>
      </c>
      <c r="Q45" s="41">
        <f t="shared" si="0"/>
        <v>33000</v>
      </c>
    </row>
    <row r="46" spans="1:19" s="30" customFormat="1" ht="39.6">
      <c r="A46" s="29"/>
      <c r="B46" s="29"/>
      <c r="C46" s="29"/>
      <c r="D46" s="37" t="s">
        <v>145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41">
        <v>22000</v>
      </c>
      <c r="K46" s="41">
        <v>22000</v>
      </c>
      <c r="L46" s="42">
        <v>0</v>
      </c>
      <c r="M46" s="41">
        <v>0</v>
      </c>
      <c r="N46" s="41">
        <v>0</v>
      </c>
      <c r="O46" s="41">
        <v>0</v>
      </c>
      <c r="P46" s="41">
        <v>22000</v>
      </c>
      <c r="Q46" s="41">
        <f t="shared" si="0"/>
        <v>22000</v>
      </c>
    </row>
    <row r="47" spans="1:19" s="8" customFormat="1" ht="62.4">
      <c r="A47" s="9" t="s">
        <v>53</v>
      </c>
      <c r="B47" s="9" t="s">
        <v>54</v>
      </c>
      <c r="C47" s="9" t="s">
        <v>23</v>
      </c>
      <c r="D47" s="10" t="s">
        <v>55</v>
      </c>
      <c r="E47" s="11">
        <v>369927</v>
      </c>
      <c r="F47" s="11">
        <v>369927</v>
      </c>
      <c r="G47" s="11">
        <v>0</v>
      </c>
      <c r="H47" s="11">
        <v>0</v>
      </c>
      <c r="I47" s="39">
        <v>0</v>
      </c>
      <c r="J47" s="39">
        <v>0</v>
      </c>
      <c r="K47" s="39">
        <v>0</v>
      </c>
      <c r="L47" s="44">
        <v>0</v>
      </c>
      <c r="M47" s="39">
        <v>0</v>
      </c>
      <c r="N47" s="39">
        <v>0</v>
      </c>
      <c r="O47" s="39">
        <v>0</v>
      </c>
      <c r="P47" s="39">
        <v>0</v>
      </c>
      <c r="Q47" s="39">
        <f t="shared" si="0"/>
        <v>369927</v>
      </c>
      <c r="R47" s="40"/>
    </row>
    <row r="48" spans="1:19" s="8" customFormat="1" ht="46.8">
      <c r="A48" s="4" t="s">
        <v>56</v>
      </c>
      <c r="B48" s="5"/>
      <c r="C48" s="5"/>
      <c r="D48" s="6" t="s">
        <v>58</v>
      </c>
      <c r="E48" s="7">
        <v>2580495</v>
      </c>
      <c r="F48" s="7">
        <v>2580495</v>
      </c>
      <c r="G48" s="7">
        <v>-51815</v>
      </c>
      <c r="H48" s="7">
        <v>400000</v>
      </c>
      <c r="I48" s="7">
        <v>0</v>
      </c>
      <c r="J48" s="7">
        <v>805881</v>
      </c>
      <c r="K48" s="7">
        <v>805881</v>
      </c>
      <c r="L48" s="22">
        <f>L49</f>
        <v>667881</v>
      </c>
      <c r="M48" s="7">
        <v>0</v>
      </c>
      <c r="N48" s="7">
        <v>0</v>
      </c>
      <c r="O48" s="7">
        <v>0</v>
      </c>
      <c r="P48" s="7">
        <v>805881</v>
      </c>
      <c r="Q48" s="7">
        <f t="shared" si="0"/>
        <v>3386376</v>
      </c>
    </row>
    <row r="49" spans="1:19" s="8" customFormat="1" ht="46.8">
      <c r="A49" s="4" t="s">
        <v>57</v>
      </c>
      <c r="B49" s="5"/>
      <c r="C49" s="5"/>
      <c r="D49" s="6" t="s">
        <v>58</v>
      </c>
      <c r="E49" s="7">
        <v>2580495</v>
      </c>
      <c r="F49" s="7">
        <v>2580495</v>
      </c>
      <c r="G49" s="7">
        <v>-51815</v>
      </c>
      <c r="H49" s="7">
        <v>400000</v>
      </c>
      <c r="I49" s="7">
        <v>0</v>
      </c>
      <c r="J49" s="7">
        <v>805881</v>
      </c>
      <c r="K49" s="7">
        <v>805881</v>
      </c>
      <c r="L49" s="22">
        <f>L51+L57+L60</f>
        <v>667881</v>
      </c>
      <c r="M49" s="7">
        <v>0</v>
      </c>
      <c r="N49" s="7">
        <v>0</v>
      </c>
      <c r="O49" s="7">
        <v>0</v>
      </c>
      <c r="P49" s="7">
        <v>805881</v>
      </c>
      <c r="Q49" s="7">
        <f t="shared" ref="Q49:Q82" si="2">E49+J49</f>
        <v>3386376</v>
      </c>
    </row>
    <row r="50" spans="1:19" s="8" customFormat="1" ht="15.6">
      <c r="A50" s="9" t="s">
        <v>59</v>
      </c>
      <c r="B50" s="9" t="s">
        <v>61</v>
      </c>
      <c r="C50" s="9" t="s">
        <v>60</v>
      </c>
      <c r="D50" s="10" t="s">
        <v>62</v>
      </c>
      <c r="E50" s="11">
        <v>21000</v>
      </c>
      <c r="F50" s="11">
        <v>21000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24">
        <v>0</v>
      </c>
      <c r="M50" s="11">
        <v>0</v>
      </c>
      <c r="N50" s="11">
        <v>0</v>
      </c>
      <c r="O50" s="11">
        <v>0</v>
      </c>
      <c r="P50" s="11">
        <v>0</v>
      </c>
      <c r="Q50" s="11">
        <f t="shared" si="2"/>
        <v>21000</v>
      </c>
    </row>
    <row r="51" spans="1:19" s="31" customFormat="1" ht="93.6">
      <c r="A51" s="49" t="s">
        <v>63</v>
      </c>
      <c r="B51" s="49" t="s">
        <v>42</v>
      </c>
      <c r="C51" s="49" t="s">
        <v>64</v>
      </c>
      <c r="D51" s="50" t="s">
        <v>65</v>
      </c>
      <c r="E51" s="39">
        <v>2559495</v>
      </c>
      <c r="F51" s="39">
        <v>2559495</v>
      </c>
      <c r="G51" s="39">
        <v>-51815</v>
      </c>
      <c r="H51" s="39">
        <v>400000</v>
      </c>
      <c r="I51" s="39">
        <v>0</v>
      </c>
      <c r="J51" s="39">
        <v>978448</v>
      </c>
      <c r="K51" s="39">
        <v>978448</v>
      </c>
      <c r="L51" s="44">
        <f>K51-K56</f>
        <v>863848</v>
      </c>
      <c r="M51" s="39">
        <v>0</v>
      </c>
      <c r="N51" s="39">
        <v>0</v>
      </c>
      <c r="O51" s="39">
        <v>0</v>
      </c>
      <c r="P51" s="39">
        <v>978448</v>
      </c>
      <c r="Q51" s="39">
        <f t="shared" si="2"/>
        <v>3537943</v>
      </c>
    </row>
    <row r="52" spans="1:19" s="45" customFormat="1" ht="66">
      <c r="A52" s="51"/>
      <c r="B52" s="51"/>
      <c r="C52" s="51"/>
      <c r="D52" s="52" t="s">
        <v>152</v>
      </c>
      <c r="E52" s="41">
        <f>-52763-25000</f>
        <v>-77763</v>
      </c>
      <c r="F52" s="41">
        <f>-52763-25000</f>
        <v>-77763</v>
      </c>
      <c r="G52" s="41">
        <f>-46875-4940</f>
        <v>-51815</v>
      </c>
      <c r="H52" s="41">
        <v>0</v>
      </c>
      <c r="I52" s="41">
        <v>0</v>
      </c>
      <c r="J52" s="41">
        <v>86763</v>
      </c>
      <c r="K52" s="41">
        <v>86763</v>
      </c>
      <c r="L52" s="41">
        <f>K52</f>
        <v>86763</v>
      </c>
      <c r="M52" s="41">
        <v>0</v>
      </c>
      <c r="N52" s="41">
        <v>0</v>
      </c>
      <c r="O52" s="41">
        <v>0</v>
      </c>
      <c r="P52" s="41">
        <v>86763</v>
      </c>
      <c r="Q52" s="41">
        <f t="shared" si="2"/>
        <v>9000</v>
      </c>
    </row>
    <row r="53" spans="1:19" s="45" customFormat="1" ht="66">
      <c r="A53" s="51"/>
      <c r="B53" s="51"/>
      <c r="C53" s="51"/>
      <c r="D53" s="53" t="s">
        <v>153</v>
      </c>
      <c r="E53" s="41">
        <v>436313</v>
      </c>
      <c r="F53" s="41">
        <v>436313</v>
      </c>
      <c r="G53" s="41">
        <v>0</v>
      </c>
      <c r="H53" s="41">
        <v>0</v>
      </c>
      <c r="I53" s="41">
        <v>0</v>
      </c>
      <c r="J53" s="41">
        <v>175500</v>
      </c>
      <c r="K53" s="41">
        <v>175500</v>
      </c>
      <c r="L53" s="41">
        <v>175500</v>
      </c>
      <c r="M53" s="41">
        <v>0</v>
      </c>
      <c r="N53" s="41">
        <v>0</v>
      </c>
      <c r="O53" s="41"/>
      <c r="P53" s="41">
        <v>175500</v>
      </c>
      <c r="Q53" s="41">
        <f t="shared" si="2"/>
        <v>611813</v>
      </c>
    </row>
    <row r="54" spans="1:19" s="45" customFormat="1" ht="52.8">
      <c r="A54" s="51"/>
      <c r="B54" s="51"/>
      <c r="C54" s="51"/>
      <c r="D54" s="41" t="s">
        <v>151</v>
      </c>
      <c r="E54" s="41">
        <v>574245</v>
      </c>
      <c r="F54" s="41">
        <v>574245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f t="shared" si="2"/>
        <v>574245</v>
      </c>
    </row>
    <row r="55" spans="1:19" s="45" customFormat="1" ht="52.8">
      <c r="A55" s="33"/>
      <c r="B55" s="33"/>
      <c r="C55" s="33"/>
      <c r="D55" s="58" t="s">
        <v>159</v>
      </c>
      <c r="E55" s="34">
        <v>389000</v>
      </c>
      <c r="F55" s="34">
        <v>389000</v>
      </c>
      <c r="G55" s="34">
        <v>0</v>
      </c>
      <c r="H55" s="34">
        <v>0</v>
      </c>
      <c r="I55" s="34">
        <v>0</v>
      </c>
      <c r="J55" s="34">
        <v>21000</v>
      </c>
      <c r="K55" s="34">
        <v>21000</v>
      </c>
      <c r="L55" s="34">
        <v>21000</v>
      </c>
      <c r="M55" s="34">
        <v>0</v>
      </c>
      <c r="N55" s="34">
        <v>0</v>
      </c>
      <c r="O55" s="34">
        <v>0</v>
      </c>
      <c r="P55" s="34">
        <v>21000</v>
      </c>
      <c r="Q55" s="34">
        <f t="shared" ref="Q55" si="3">E55+J55</f>
        <v>410000</v>
      </c>
      <c r="R55" s="8"/>
      <c r="S55" s="8"/>
    </row>
    <row r="56" spans="1:19" s="47" customFormat="1" ht="26.4">
      <c r="A56" s="54"/>
      <c r="B56" s="54"/>
      <c r="C56" s="54"/>
      <c r="D56" s="37" t="s">
        <v>144</v>
      </c>
      <c r="E56" s="37">
        <f>422000+24500+20000+100000</f>
        <v>566500</v>
      </c>
      <c r="F56" s="37">
        <f>422000+24500+20000+100000</f>
        <v>566500</v>
      </c>
      <c r="G56" s="37">
        <v>0</v>
      </c>
      <c r="H56" s="37">
        <v>0</v>
      </c>
      <c r="I56" s="37">
        <v>0</v>
      </c>
      <c r="J56" s="37">
        <f>-23400+13000+100000+25000</f>
        <v>114600</v>
      </c>
      <c r="K56" s="37">
        <f>-23400+13000+100000+25000</f>
        <v>114600</v>
      </c>
      <c r="L56" s="41">
        <v>0</v>
      </c>
      <c r="M56" s="37">
        <v>0</v>
      </c>
      <c r="N56" s="37">
        <v>0</v>
      </c>
      <c r="O56" s="37">
        <v>0</v>
      </c>
      <c r="P56" s="37">
        <f>-23400+13000+100000+25000</f>
        <v>114600</v>
      </c>
      <c r="Q56" s="37">
        <f t="shared" si="2"/>
        <v>681100</v>
      </c>
      <c r="R56" s="46"/>
      <c r="S56" s="46"/>
    </row>
    <row r="57" spans="1:19" s="8" customFormat="1" ht="15.6">
      <c r="A57" s="9" t="s">
        <v>66</v>
      </c>
      <c r="B57" s="9" t="s">
        <v>68</v>
      </c>
      <c r="C57" s="9" t="s">
        <v>67</v>
      </c>
      <c r="D57" s="10" t="s">
        <v>69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-716600</v>
      </c>
      <c r="K57" s="11">
        <v>-716600</v>
      </c>
      <c r="L57" s="24">
        <f>K57-K59</f>
        <v>-740000</v>
      </c>
      <c r="M57" s="11">
        <v>0</v>
      </c>
      <c r="N57" s="11">
        <v>0</v>
      </c>
      <c r="O57" s="11">
        <v>0</v>
      </c>
      <c r="P57" s="11">
        <v>-716600</v>
      </c>
      <c r="Q57" s="11">
        <f t="shared" si="2"/>
        <v>-716600</v>
      </c>
    </row>
    <row r="58" spans="1:19" s="8" customFormat="1" ht="52.8">
      <c r="A58" s="33"/>
      <c r="B58" s="33"/>
      <c r="C58" s="33"/>
      <c r="D58" s="58" t="s">
        <v>159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-410000</v>
      </c>
      <c r="K58" s="34">
        <v>-410000</v>
      </c>
      <c r="L58" s="34">
        <v>-410000</v>
      </c>
      <c r="M58" s="34">
        <v>0</v>
      </c>
      <c r="N58" s="34">
        <v>0</v>
      </c>
      <c r="O58" s="34">
        <v>0</v>
      </c>
      <c r="P58" s="34">
        <v>-410000</v>
      </c>
      <c r="Q58" s="34">
        <f t="shared" si="2"/>
        <v>-410000</v>
      </c>
    </row>
    <row r="59" spans="1:19" ht="26.4">
      <c r="A59" s="32"/>
      <c r="B59" s="32"/>
      <c r="C59" s="32"/>
      <c r="D59" s="34" t="s">
        <v>144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23400</v>
      </c>
      <c r="K59" s="34">
        <v>23400</v>
      </c>
      <c r="L59" s="36">
        <v>0</v>
      </c>
      <c r="M59" s="34">
        <v>0</v>
      </c>
      <c r="N59" s="34">
        <v>0</v>
      </c>
      <c r="O59" s="34">
        <v>0</v>
      </c>
      <c r="P59" s="34">
        <v>23400</v>
      </c>
      <c r="Q59" s="34">
        <f t="shared" si="2"/>
        <v>23400</v>
      </c>
      <c r="R59" s="35"/>
      <c r="S59" s="35"/>
    </row>
    <row r="60" spans="1:19" s="8" customFormat="1" ht="62.4">
      <c r="A60" s="9" t="s">
        <v>70</v>
      </c>
      <c r="B60" s="9" t="s">
        <v>71</v>
      </c>
      <c r="C60" s="9" t="s">
        <v>50</v>
      </c>
      <c r="D60" s="10" t="s">
        <v>72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544033</v>
      </c>
      <c r="K60" s="11">
        <v>544033</v>
      </c>
      <c r="L60" s="24">
        <v>544033</v>
      </c>
      <c r="M60" s="11">
        <v>0</v>
      </c>
      <c r="N60" s="11">
        <v>0</v>
      </c>
      <c r="O60" s="11">
        <v>0</v>
      </c>
      <c r="P60" s="11">
        <v>544033</v>
      </c>
      <c r="Q60" s="11">
        <f t="shared" si="2"/>
        <v>544033</v>
      </c>
    </row>
    <row r="61" spans="1:19" s="8" customFormat="1" ht="46.8">
      <c r="A61" s="4" t="s">
        <v>73</v>
      </c>
      <c r="B61" s="5"/>
      <c r="C61" s="5"/>
      <c r="D61" s="6" t="s">
        <v>157</v>
      </c>
      <c r="E61" s="7">
        <v>-63500</v>
      </c>
      <c r="F61" s="7">
        <v>-63500</v>
      </c>
      <c r="G61" s="7">
        <v>7460</v>
      </c>
      <c r="H61" s="7">
        <v>0</v>
      </c>
      <c r="I61" s="7">
        <v>0</v>
      </c>
      <c r="J61" s="7">
        <v>30000</v>
      </c>
      <c r="K61" s="7">
        <v>30000</v>
      </c>
      <c r="L61" s="22">
        <v>30000</v>
      </c>
      <c r="M61" s="7">
        <v>0</v>
      </c>
      <c r="N61" s="7">
        <v>0</v>
      </c>
      <c r="O61" s="7">
        <v>0</v>
      </c>
      <c r="P61" s="7">
        <v>30000</v>
      </c>
      <c r="Q61" s="7">
        <f t="shared" si="2"/>
        <v>-33500</v>
      </c>
    </row>
    <row r="62" spans="1:19" s="8" customFormat="1" ht="46.8">
      <c r="A62" s="4" t="s">
        <v>74</v>
      </c>
      <c r="B62" s="5"/>
      <c r="C62" s="5"/>
      <c r="D62" s="6" t="s">
        <v>157</v>
      </c>
      <c r="E62" s="7">
        <v>-63500</v>
      </c>
      <c r="F62" s="7">
        <v>-63500</v>
      </c>
      <c r="G62" s="7">
        <v>7460</v>
      </c>
      <c r="H62" s="7">
        <v>0</v>
      </c>
      <c r="I62" s="7">
        <v>0</v>
      </c>
      <c r="J62" s="7">
        <v>30000</v>
      </c>
      <c r="K62" s="7">
        <v>30000</v>
      </c>
      <c r="L62" s="22">
        <v>30000</v>
      </c>
      <c r="M62" s="7">
        <v>0</v>
      </c>
      <c r="N62" s="7">
        <v>0</v>
      </c>
      <c r="O62" s="7">
        <v>0</v>
      </c>
      <c r="P62" s="7">
        <v>30000</v>
      </c>
      <c r="Q62" s="7">
        <f t="shared" si="2"/>
        <v>-33500</v>
      </c>
    </row>
    <row r="63" spans="1:19" s="8" customFormat="1" ht="62.4">
      <c r="A63" s="9" t="s">
        <v>75</v>
      </c>
      <c r="B63" s="9" t="s">
        <v>76</v>
      </c>
      <c r="C63" s="9" t="s">
        <v>46</v>
      </c>
      <c r="D63" s="10" t="s">
        <v>77</v>
      </c>
      <c r="E63" s="11">
        <v>16000000</v>
      </c>
      <c r="F63" s="11">
        <v>16000000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24">
        <v>0</v>
      </c>
      <c r="M63" s="11">
        <v>0</v>
      </c>
      <c r="N63" s="11">
        <v>0</v>
      </c>
      <c r="O63" s="11">
        <v>0</v>
      </c>
      <c r="P63" s="11">
        <v>0</v>
      </c>
      <c r="Q63" s="11">
        <f t="shared" si="2"/>
        <v>16000000</v>
      </c>
    </row>
    <row r="64" spans="1:19" s="8" customFormat="1" ht="46.8">
      <c r="A64" s="9" t="s">
        <v>78</v>
      </c>
      <c r="B64" s="9" t="s">
        <v>80</v>
      </c>
      <c r="C64" s="9" t="s">
        <v>79</v>
      </c>
      <c r="D64" s="10" t="s">
        <v>81</v>
      </c>
      <c r="E64" s="11">
        <v>-16000000</v>
      </c>
      <c r="F64" s="11">
        <v>-16000000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24">
        <v>0</v>
      </c>
      <c r="M64" s="11">
        <v>0</v>
      </c>
      <c r="N64" s="11">
        <v>0</v>
      </c>
      <c r="O64" s="11">
        <v>0</v>
      </c>
      <c r="P64" s="11">
        <v>0</v>
      </c>
      <c r="Q64" s="11">
        <f t="shared" si="2"/>
        <v>-16000000</v>
      </c>
    </row>
    <row r="65" spans="1:19" s="8" customFormat="1" ht="31.2">
      <c r="A65" s="9" t="s">
        <v>82</v>
      </c>
      <c r="B65" s="9" t="s">
        <v>84</v>
      </c>
      <c r="C65" s="9" t="s">
        <v>83</v>
      </c>
      <c r="D65" s="10" t="s">
        <v>85</v>
      </c>
      <c r="E65" s="11">
        <v>8000</v>
      </c>
      <c r="F65" s="11">
        <v>8000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24">
        <v>0</v>
      </c>
      <c r="M65" s="11">
        <v>0</v>
      </c>
      <c r="N65" s="11">
        <v>0</v>
      </c>
      <c r="O65" s="11">
        <v>0</v>
      </c>
      <c r="P65" s="11">
        <v>0</v>
      </c>
      <c r="Q65" s="11">
        <f t="shared" si="2"/>
        <v>8000</v>
      </c>
    </row>
    <row r="66" spans="1:19" ht="39.6">
      <c r="A66" s="25"/>
      <c r="B66" s="25"/>
      <c r="C66" s="25"/>
      <c r="D66" s="26" t="s">
        <v>146</v>
      </c>
      <c r="E66" s="26">
        <v>6000</v>
      </c>
      <c r="F66" s="26">
        <v>6000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36">
        <v>0</v>
      </c>
      <c r="M66" s="26">
        <v>0</v>
      </c>
      <c r="N66" s="26">
        <v>0</v>
      </c>
      <c r="O66" s="26">
        <v>0</v>
      </c>
      <c r="P66" s="26">
        <v>0</v>
      </c>
      <c r="Q66" s="26">
        <f t="shared" si="2"/>
        <v>6000</v>
      </c>
      <c r="R66" s="27"/>
      <c r="S66" s="27"/>
    </row>
    <row r="67" spans="1:19" s="30" customFormat="1" ht="39.6">
      <c r="A67" s="29"/>
      <c r="B67" s="29"/>
      <c r="C67" s="29"/>
      <c r="D67" s="34" t="s">
        <v>147</v>
      </c>
      <c r="E67" s="36">
        <v>2000</v>
      </c>
      <c r="F67" s="36">
        <v>2000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f t="shared" si="2"/>
        <v>2000</v>
      </c>
    </row>
    <row r="68" spans="1:19" s="8" customFormat="1" ht="46.8">
      <c r="A68" s="9" t="s">
        <v>86</v>
      </c>
      <c r="B68" s="9" t="s">
        <v>87</v>
      </c>
      <c r="C68" s="9" t="s">
        <v>83</v>
      </c>
      <c r="D68" s="10" t="s">
        <v>88</v>
      </c>
      <c r="E68" s="11">
        <v>40000</v>
      </c>
      <c r="F68" s="11">
        <v>40000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24">
        <v>0</v>
      </c>
      <c r="M68" s="11">
        <v>0</v>
      </c>
      <c r="N68" s="11">
        <v>0</v>
      </c>
      <c r="O68" s="11">
        <v>0</v>
      </c>
      <c r="P68" s="11">
        <v>0</v>
      </c>
      <c r="Q68" s="11">
        <f t="shared" si="2"/>
        <v>40000</v>
      </c>
    </row>
    <row r="69" spans="1:19" ht="26.4">
      <c r="A69" s="32"/>
      <c r="B69" s="32"/>
      <c r="C69" s="32"/>
      <c r="D69" s="34" t="s">
        <v>144</v>
      </c>
      <c r="E69" s="34">
        <f>20000+20000</f>
        <v>40000</v>
      </c>
      <c r="F69" s="34">
        <f>20000+20000</f>
        <v>40000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6">
        <v>0</v>
      </c>
      <c r="M69" s="34">
        <v>0</v>
      </c>
      <c r="N69" s="34">
        <v>0</v>
      </c>
      <c r="O69" s="34">
        <v>0</v>
      </c>
      <c r="P69" s="34">
        <v>0</v>
      </c>
      <c r="Q69" s="34">
        <f t="shared" si="2"/>
        <v>40000</v>
      </c>
      <c r="R69" s="35"/>
      <c r="S69" s="35"/>
    </row>
    <row r="70" spans="1:19" s="8" customFormat="1" ht="31.2">
      <c r="A70" s="9" t="s">
        <v>89</v>
      </c>
      <c r="B70" s="9" t="s">
        <v>91</v>
      </c>
      <c r="C70" s="9" t="s">
        <v>90</v>
      </c>
      <c r="D70" s="10" t="s">
        <v>92</v>
      </c>
      <c r="E70" s="11">
        <v>-2184500</v>
      </c>
      <c r="F70" s="11">
        <v>-2184500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24">
        <v>0</v>
      </c>
      <c r="M70" s="11">
        <v>0</v>
      </c>
      <c r="N70" s="11">
        <v>0</v>
      </c>
      <c r="O70" s="11">
        <v>0</v>
      </c>
      <c r="P70" s="11">
        <v>0</v>
      </c>
      <c r="Q70" s="11">
        <f t="shared" si="2"/>
        <v>-2184500</v>
      </c>
    </row>
    <row r="71" spans="1:19" s="8" customFormat="1" ht="78">
      <c r="A71" s="9" t="s">
        <v>93</v>
      </c>
      <c r="B71" s="9" t="s">
        <v>94</v>
      </c>
      <c r="C71" s="9" t="s">
        <v>90</v>
      </c>
      <c r="D71" s="10" t="s">
        <v>95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24">
        <v>0</v>
      </c>
      <c r="M71" s="11">
        <v>0</v>
      </c>
      <c r="N71" s="11">
        <v>0</v>
      </c>
      <c r="O71" s="11">
        <v>0</v>
      </c>
      <c r="P71" s="11">
        <v>0</v>
      </c>
      <c r="Q71" s="11">
        <f t="shared" si="2"/>
        <v>0</v>
      </c>
    </row>
    <row r="72" spans="1:19" s="8" customFormat="1" ht="31.2">
      <c r="A72" s="9" t="s">
        <v>96</v>
      </c>
      <c r="B72" s="9" t="s">
        <v>97</v>
      </c>
      <c r="C72" s="9" t="s">
        <v>90</v>
      </c>
      <c r="D72" s="10" t="s">
        <v>98</v>
      </c>
      <c r="E72" s="11">
        <v>2184500</v>
      </c>
      <c r="F72" s="11">
        <v>2184500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24">
        <v>0</v>
      </c>
      <c r="M72" s="11">
        <v>0</v>
      </c>
      <c r="N72" s="11">
        <v>0</v>
      </c>
      <c r="O72" s="11">
        <v>0</v>
      </c>
      <c r="P72" s="11">
        <v>0</v>
      </c>
      <c r="Q72" s="11">
        <f t="shared" si="2"/>
        <v>2184500</v>
      </c>
    </row>
    <row r="73" spans="1:19" s="8" customFormat="1" ht="109.2">
      <c r="A73" s="9" t="s">
        <v>99</v>
      </c>
      <c r="B73" s="9" t="s">
        <v>100</v>
      </c>
      <c r="C73" s="9" t="s">
        <v>61</v>
      </c>
      <c r="D73" s="10" t="s">
        <v>101</v>
      </c>
      <c r="E73" s="11">
        <v>18500</v>
      </c>
      <c r="F73" s="11">
        <v>18500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24">
        <v>0</v>
      </c>
      <c r="M73" s="11">
        <v>0</v>
      </c>
      <c r="N73" s="11">
        <v>0</v>
      </c>
      <c r="O73" s="11">
        <v>0</v>
      </c>
      <c r="P73" s="11">
        <v>0</v>
      </c>
      <c r="Q73" s="11">
        <f t="shared" si="2"/>
        <v>18500</v>
      </c>
    </row>
    <row r="74" spans="1:19" ht="39.6">
      <c r="A74" s="25"/>
      <c r="B74" s="25"/>
      <c r="C74" s="25"/>
      <c r="D74" s="26" t="s">
        <v>146</v>
      </c>
      <c r="E74" s="26">
        <v>6500</v>
      </c>
      <c r="F74" s="26">
        <v>6500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36">
        <v>0</v>
      </c>
      <c r="M74" s="26">
        <v>0</v>
      </c>
      <c r="N74" s="26">
        <v>0</v>
      </c>
      <c r="O74" s="26">
        <v>0</v>
      </c>
      <c r="P74" s="26">
        <v>0</v>
      </c>
      <c r="Q74" s="26">
        <f t="shared" si="2"/>
        <v>6500</v>
      </c>
      <c r="R74" s="27"/>
      <c r="S74" s="27"/>
    </row>
    <row r="75" spans="1:19" s="30" customFormat="1" ht="39.6">
      <c r="A75" s="29"/>
      <c r="B75" s="29"/>
      <c r="C75" s="29"/>
      <c r="D75" s="34" t="s">
        <v>147</v>
      </c>
      <c r="E75" s="36">
        <v>12000</v>
      </c>
      <c r="F75" s="36">
        <v>12000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f t="shared" si="2"/>
        <v>12000</v>
      </c>
    </row>
    <row r="76" spans="1:19" s="8" customFormat="1" ht="31.2">
      <c r="A76" s="9" t="s">
        <v>102</v>
      </c>
      <c r="B76" s="9" t="s">
        <v>104</v>
      </c>
      <c r="C76" s="9" t="s">
        <v>103</v>
      </c>
      <c r="D76" s="10" t="s">
        <v>105</v>
      </c>
      <c r="E76" s="11">
        <v>0</v>
      </c>
      <c r="F76" s="11">
        <v>0</v>
      </c>
      <c r="G76" s="11">
        <v>7460</v>
      </c>
      <c r="H76" s="11">
        <v>0</v>
      </c>
      <c r="I76" s="11">
        <v>0</v>
      </c>
      <c r="J76" s="11">
        <v>0</v>
      </c>
      <c r="K76" s="11">
        <v>0</v>
      </c>
      <c r="L76" s="24">
        <v>0</v>
      </c>
      <c r="M76" s="11">
        <v>0</v>
      </c>
      <c r="N76" s="11">
        <v>0</v>
      </c>
      <c r="O76" s="11">
        <v>0</v>
      </c>
      <c r="P76" s="11">
        <v>0</v>
      </c>
      <c r="Q76" s="11">
        <f t="shared" si="2"/>
        <v>0</v>
      </c>
    </row>
    <row r="77" spans="1:19" s="8" customFormat="1" ht="31.2">
      <c r="A77" s="9" t="s">
        <v>106</v>
      </c>
      <c r="B77" s="9" t="s">
        <v>108</v>
      </c>
      <c r="C77" s="9" t="s">
        <v>107</v>
      </c>
      <c r="D77" s="10" t="s">
        <v>109</v>
      </c>
      <c r="E77" s="11">
        <v>-130000</v>
      </c>
      <c r="F77" s="11">
        <v>-130000</v>
      </c>
      <c r="G77" s="11">
        <v>0</v>
      </c>
      <c r="H77" s="11">
        <v>0</v>
      </c>
      <c r="I77" s="11">
        <v>0</v>
      </c>
      <c r="J77" s="11">
        <v>30000</v>
      </c>
      <c r="K77" s="11">
        <v>30000</v>
      </c>
      <c r="L77" s="24">
        <v>30000</v>
      </c>
      <c r="M77" s="11">
        <v>0</v>
      </c>
      <c r="N77" s="11">
        <v>0</v>
      </c>
      <c r="O77" s="11">
        <v>0</v>
      </c>
      <c r="P77" s="11">
        <v>30000</v>
      </c>
      <c r="Q77" s="11">
        <f t="shared" si="2"/>
        <v>-100000</v>
      </c>
    </row>
    <row r="78" spans="1:19" s="8" customFormat="1" ht="46.8">
      <c r="A78" s="4" t="s">
        <v>110</v>
      </c>
      <c r="B78" s="5"/>
      <c r="C78" s="5"/>
      <c r="D78" s="6" t="s">
        <v>158</v>
      </c>
      <c r="E78" s="7">
        <v>481600</v>
      </c>
      <c r="F78" s="7">
        <v>481600</v>
      </c>
      <c r="G78" s="7">
        <v>378200</v>
      </c>
      <c r="H78" s="7">
        <v>0</v>
      </c>
      <c r="I78" s="7">
        <v>0</v>
      </c>
      <c r="J78" s="7">
        <v>0</v>
      </c>
      <c r="K78" s="7">
        <v>0</v>
      </c>
      <c r="L78" s="22">
        <v>0</v>
      </c>
      <c r="M78" s="7">
        <v>0</v>
      </c>
      <c r="N78" s="7">
        <v>0</v>
      </c>
      <c r="O78" s="7">
        <v>0</v>
      </c>
      <c r="P78" s="7">
        <v>0</v>
      </c>
      <c r="Q78" s="7">
        <f t="shared" si="2"/>
        <v>481600</v>
      </c>
    </row>
    <row r="79" spans="1:19" s="8" customFormat="1" ht="46.8">
      <c r="A79" s="4" t="s">
        <v>111</v>
      </c>
      <c r="B79" s="5"/>
      <c r="C79" s="5"/>
      <c r="D79" s="6" t="s">
        <v>158</v>
      </c>
      <c r="E79" s="7">
        <v>481600</v>
      </c>
      <c r="F79" s="7">
        <v>481600</v>
      </c>
      <c r="G79" s="7">
        <v>378200</v>
      </c>
      <c r="H79" s="7">
        <v>0</v>
      </c>
      <c r="I79" s="7">
        <v>0</v>
      </c>
      <c r="J79" s="7">
        <v>0</v>
      </c>
      <c r="K79" s="7">
        <v>0</v>
      </c>
      <c r="L79" s="22">
        <v>0</v>
      </c>
      <c r="M79" s="7">
        <v>0</v>
      </c>
      <c r="N79" s="7">
        <v>0</v>
      </c>
      <c r="O79" s="7">
        <v>0</v>
      </c>
      <c r="P79" s="7">
        <v>0</v>
      </c>
      <c r="Q79" s="7">
        <f t="shared" si="2"/>
        <v>481600</v>
      </c>
    </row>
    <row r="80" spans="1:19" s="8" customFormat="1" ht="62.4">
      <c r="A80" s="9" t="s">
        <v>112</v>
      </c>
      <c r="B80" s="9" t="s">
        <v>114</v>
      </c>
      <c r="C80" s="9" t="s">
        <v>113</v>
      </c>
      <c r="D80" s="10" t="s">
        <v>115</v>
      </c>
      <c r="E80" s="11">
        <v>284700</v>
      </c>
      <c r="F80" s="11">
        <v>284700</v>
      </c>
      <c r="G80" s="11">
        <v>233400</v>
      </c>
      <c r="H80" s="11">
        <v>0</v>
      </c>
      <c r="I80" s="11">
        <v>0</v>
      </c>
      <c r="J80" s="11">
        <v>0</v>
      </c>
      <c r="K80" s="11">
        <v>0</v>
      </c>
      <c r="L80" s="24">
        <v>0</v>
      </c>
      <c r="M80" s="11">
        <v>0</v>
      </c>
      <c r="N80" s="11">
        <v>0</v>
      </c>
      <c r="O80" s="11">
        <v>0</v>
      </c>
      <c r="P80" s="11">
        <v>0</v>
      </c>
      <c r="Q80" s="11">
        <f t="shared" si="2"/>
        <v>284700</v>
      </c>
    </row>
    <row r="81" spans="1:19" s="8" customFormat="1" ht="15.6">
      <c r="A81" s="9" t="s">
        <v>116</v>
      </c>
      <c r="B81" s="9" t="s">
        <v>118</v>
      </c>
      <c r="C81" s="9" t="s">
        <v>117</v>
      </c>
      <c r="D81" s="10" t="s">
        <v>119</v>
      </c>
      <c r="E81" s="11">
        <v>95400</v>
      </c>
      <c r="F81" s="11">
        <v>95400</v>
      </c>
      <c r="G81" s="11">
        <v>78100</v>
      </c>
      <c r="H81" s="11">
        <v>0</v>
      </c>
      <c r="I81" s="11">
        <v>0</v>
      </c>
      <c r="J81" s="11">
        <v>0</v>
      </c>
      <c r="K81" s="11">
        <v>0</v>
      </c>
      <c r="L81" s="24">
        <v>0</v>
      </c>
      <c r="M81" s="11">
        <v>0</v>
      </c>
      <c r="N81" s="11">
        <v>0</v>
      </c>
      <c r="O81" s="11">
        <v>0</v>
      </c>
      <c r="P81" s="11">
        <v>0</v>
      </c>
      <c r="Q81" s="11">
        <f t="shared" si="2"/>
        <v>95400</v>
      </c>
    </row>
    <row r="82" spans="1:19" ht="26.4">
      <c r="A82" s="25"/>
      <c r="B82" s="25"/>
      <c r="C82" s="25"/>
      <c r="D82" s="26" t="s">
        <v>144</v>
      </c>
      <c r="E82" s="26">
        <f>74200+17200+4000</f>
        <v>95400</v>
      </c>
      <c r="F82" s="26">
        <f>74200+17200+4000</f>
        <v>95400</v>
      </c>
      <c r="G82" s="26">
        <f>60800+14100+3200</f>
        <v>78100</v>
      </c>
      <c r="H82" s="26">
        <v>0</v>
      </c>
      <c r="I82" s="26">
        <v>0</v>
      </c>
      <c r="J82" s="34">
        <v>0</v>
      </c>
      <c r="K82" s="34">
        <v>0</v>
      </c>
      <c r="L82" s="36">
        <v>0</v>
      </c>
      <c r="M82" s="34">
        <v>0</v>
      </c>
      <c r="N82" s="34">
        <v>0</v>
      </c>
      <c r="O82" s="34">
        <v>0</v>
      </c>
      <c r="P82" s="34">
        <v>0</v>
      </c>
      <c r="Q82" s="26">
        <f t="shared" si="2"/>
        <v>95400</v>
      </c>
      <c r="R82" s="27"/>
      <c r="S82" s="27"/>
    </row>
    <row r="83" spans="1:19" s="8" customFormat="1" ht="46.8">
      <c r="A83" s="9" t="s">
        <v>120</v>
      </c>
      <c r="B83" s="9" t="s">
        <v>122</v>
      </c>
      <c r="C83" s="9" t="s">
        <v>121</v>
      </c>
      <c r="D83" s="10" t="s">
        <v>123</v>
      </c>
      <c r="E83" s="11">
        <v>101500</v>
      </c>
      <c r="F83" s="11">
        <v>101500</v>
      </c>
      <c r="G83" s="11">
        <v>66700</v>
      </c>
      <c r="H83" s="11">
        <v>0</v>
      </c>
      <c r="I83" s="11">
        <v>0</v>
      </c>
      <c r="J83" s="11">
        <v>0</v>
      </c>
      <c r="K83" s="11">
        <v>0</v>
      </c>
      <c r="L83" s="24">
        <v>0</v>
      </c>
      <c r="M83" s="11">
        <v>0</v>
      </c>
      <c r="N83" s="11">
        <v>0</v>
      </c>
      <c r="O83" s="11">
        <v>0</v>
      </c>
      <c r="P83" s="11">
        <v>0</v>
      </c>
      <c r="Q83" s="11">
        <f t="shared" ref="Q83:Q88" si="4">E83+J83</f>
        <v>101500</v>
      </c>
    </row>
    <row r="84" spans="1:19" ht="26.4">
      <c r="A84" s="25"/>
      <c r="B84" s="25"/>
      <c r="C84" s="25"/>
      <c r="D84" s="26" t="s">
        <v>144</v>
      </c>
      <c r="E84" s="26">
        <f>60000+35500+6000</f>
        <v>101500</v>
      </c>
      <c r="F84" s="26">
        <f>60000+35500+6000</f>
        <v>101500</v>
      </c>
      <c r="G84" s="26">
        <f>49000+29100-16300+4900</f>
        <v>66700</v>
      </c>
      <c r="H84" s="26">
        <v>0</v>
      </c>
      <c r="I84" s="26">
        <v>0</v>
      </c>
      <c r="J84" s="26">
        <v>0</v>
      </c>
      <c r="K84" s="26">
        <v>0</v>
      </c>
      <c r="L84" s="36">
        <v>0</v>
      </c>
      <c r="M84" s="26">
        <v>0</v>
      </c>
      <c r="N84" s="26">
        <v>0</v>
      </c>
      <c r="O84" s="26">
        <v>0</v>
      </c>
      <c r="P84" s="26">
        <v>0</v>
      </c>
      <c r="Q84" s="26">
        <f t="shared" si="4"/>
        <v>101500</v>
      </c>
      <c r="R84" s="27"/>
      <c r="S84" s="27"/>
    </row>
    <row r="85" spans="1:19" s="8" customFormat="1" ht="46.8">
      <c r="A85" s="4" t="s">
        <v>124</v>
      </c>
      <c r="B85" s="5"/>
      <c r="C85" s="5"/>
      <c r="D85" s="6" t="s">
        <v>125</v>
      </c>
      <c r="E85" s="7">
        <v>49910</v>
      </c>
      <c r="F85" s="7">
        <v>49910</v>
      </c>
      <c r="G85" s="7">
        <v>0</v>
      </c>
      <c r="H85" s="7">
        <v>0</v>
      </c>
      <c r="I85" s="7">
        <v>0</v>
      </c>
      <c r="J85" s="7">
        <v>80090</v>
      </c>
      <c r="K85" s="7">
        <v>-19910</v>
      </c>
      <c r="L85" s="22">
        <v>-19910</v>
      </c>
      <c r="M85" s="7">
        <v>0</v>
      </c>
      <c r="N85" s="7">
        <v>0</v>
      </c>
      <c r="O85" s="7">
        <v>0</v>
      </c>
      <c r="P85" s="7">
        <v>80090</v>
      </c>
      <c r="Q85" s="7">
        <f t="shared" si="4"/>
        <v>130000</v>
      </c>
    </row>
    <row r="86" spans="1:19" s="8" customFormat="1" ht="46.8">
      <c r="A86" s="4" t="s">
        <v>126</v>
      </c>
      <c r="B86" s="5"/>
      <c r="C86" s="5"/>
      <c r="D86" s="6" t="s">
        <v>125</v>
      </c>
      <c r="E86" s="7">
        <v>49910</v>
      </c>
      <c r="F86" s="7">
        <v>49910</v>
      </c>
      <c r="G86" s="7">
        <v>0</v>
      </c>
      <c r="H86" s="7">
        <v>0</v>
      </c>
      <c r="I86" s="7">
        <v>0</v>
      </c>
      <c r="J86" s="7">
        <v>80090</v>
      </c>
      <c r="K86" s="7">
        <v>-19910</v>
      </c>
      <c r="L86" s="22">
        <v>-19910</v>
      </c>
      <c r="M86" s="7">
        <v>0</v>
      </c>
      <c r="N86" s="7">
        <v>0</v>
      </c>
      <c r="O86" s="7">
        <v>0</v>
      </c>
      <c r="P86" s="7">
        <v>80090</v>
      </c>
      <c r="Q86" s="7">
        <f t="shared" si="4"/>
        <v>130000</v>
      </c>
    </row>
    <row r="87" spans="1:19" s="8" customFormat="1" ht="15.6">
      <c r="A87" s="9" t="s">
        <v>127</v>
      </c>
      <c r="B87" s="9" t="s">
        <v>128</v>
      </c>
      <c r="C87" s="9" t="s">
        <v>23</v>
      </c>
      <c r="D87" s="10" t="s">
        <v>129</v>
      </c>
      <c r="E87" s="11">
        <v>49910</v>
      </c>
      <c r="F87" s="11">
        <v>49910</v>
      </c>
      <c r="G87" s="11">
        <v>0</v>
      </c>
      <c r="H87" s="11">
        <v>0</v>
      </c>
      <c r="I87" s="11">
        <v>0</v>
      </c>
      <c r="J87" s="11">
        <v>80090</v>
      </c>
      <c r="K87" s="11">
        <v>-19910</v>
      </c>
      <c r="L87" s="24">
        <v>-19910</v>
      </c>
      <c r="M87" s="11">
        <v>0</v>
      </c>
      <c r="N87" s="11">
        <v>0</v>
      </c>
      <c r="O87" s="11">
        <v>0</v>
      </c>
      <c r="P87" s="11">
        <v>80090</v>
      </c>
      <c r="Q87" s="11">
        <f t="shared" si="4"/>
        <v>130000</v>
      </c>
    </row>
    <row r="88" spans="1:19" s="8" customFormat="1" ht="16.2">
      <c r="A88" s="5" t="s">
        <v>130</v>
      </c>
      <c r="B88" s="5" t="s">
        <v>130</v>
      </c>
      <c r="C88" s="5" t="s">
        <v>130</v>
      </c>
      <c r="D88" s="7" t="s">
        <v>131</v>
      </c>
      <c r="E88" s="7">
        <v>5068231</v>
      </c>
      <c r="F88" s="7">
        <v>5068231</v>
      </c>
      <c r="G88" s="7">
        <v>453345</v>
      </c>
      <c r="H88" s="7">
        <v>350000</v>
      </c>
      <c r="I88" s="7">
        <v>0</v>
      </c>
      <c r="J88" s="7">
        <v>4228971</v>
      </c>
      <c r="K88" s="7">
        <v>4128971</v>
      </c>
      <c r="L88" s="22">
        <f>L17+L21+L48+L61+L78+L85</f>
        <v>2177971</v>
      </c>
      <c r="M88" s="7">
        <v>0</v>
      </c>
      <c r="N88" s="7">
        <v>0</v>
      </c>
      <c r="O88" s="7">
        <v>0</v>
      </c>
      <c r="P88" s="7">
        <v>4228971</v>
      </c>
      <c r="Q88" s="7">
        <f t="shared" si="4"/>
        <v>9297202</v>
      </c>
    </row>
    <row r="89" spans="1:19">
      <c r="L89" s="30"/>
    </row>
    <row r="90" spans="1:19">
      <c r="L90" s="30"/>
    </row>
    <row r="91" spans="1:19" s="12" customFormat="1" ht="18">
      <c r="B91" s="21" t="s">
        <v>132</v>
      </c>
      <c r="L91" s="48"/>
      <c r="O91" s="21" t="s">
        <v>140</v>
      </c>
    </row>
    <row r="92" spans="1:19">
      <c r="L92" s="30"/>
    </row>
    <row r="93" spans="1:19">
      <c r="L93" s="30"/>
    </row>
  </sheetData>
  <mergeCells count="25">
    <mergeCell ref="H14:H15"/>
    <mergeCell ref="I13:I15"/>
    <mergeCell ref="J12:P12"/>
    <mergeCell ref="J13:J15"/>
    <mergeCell ref="K13:K15"/>
    <mergeCell ref="M13:M15"/>
    <mergeCell ref="N13:O13"/>
    <mergeCell ref="N14:N15"/>
    <mergeCell ref="O14:O15"/>
    <mergeCell ref="O2:P2"/>
    <mergeCell ref="A7:R7"/>
    <mergeCell ref="A5:R5"/>
    <mergeCell ref="A6:R6"/>
    <mergeCell ref="L13:L15"/>
    <mergeCell ref="A12:A15"/>
    <mergeCell ref="B12:B15"/>
    <mergeCell ref="C12:C15"/>
    <mergeCell ref="D12:D15"/>
    <mergeCell ref="E12:I12"/>
    <mergeCell ref="E13:E15"/>
    <mergeCell ref="F13:F15"/>
    <mergeCell ref="G13:H13"/>
    <mergeCell ref="P13:P15"/>
    <mergeCell ref="Q12:Q15"/>
    <mergeCell ref="G14:G15"/>
  </mergeCells>
  <pageMargins left="0.49" right="0.19685039370078741" top="0.39370078740157483" bottom="0.19685039370078741" header="0" footer="0"/>
  <pageSetup paperSize="9" scale="61" fitToHeight="500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doxodu-7</cp:lastModifiedBy>
  <cp:lastPrinted>2019-06-27T06:10:13Z</cp:lastPrinted>
  <dcterms:created xsi:type="dcterms:W3CDTF">2019-06-25T17:11:03Z</dcterms:created>
  <dcterms:modified xsi:type="dcterms:W3CDTF">2019-06-27T06:59:11Z</dcterms:modified>
</cp:coreProperties>
</file>