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доходи" sheetId="1" r:id="rId1"/>
  </sheet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<sst xmlns="http://schemas.openxmlformats.org/spreadsheetml/2006/main" count="82" uniqueCount="70">
  <si>
    <t>Районний бюджет</t>
  </si>
  <si>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</si>
  <si>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</si>
  <si>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</si>
  <si>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</si>
  <si>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</si>
  <si>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</si>
  <si>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Кіровоградської районної ради</t>
  </si>
  <si>
    <t>Звіт</t>
  </si>
  <si>
    <t>про виконання районного бюджету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</si>
  <si>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</si>
  <si>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</si>
  <si>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</si>
  <si>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</si>
  <si>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</si>
  <si>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</si>
  <si>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</si>
  <si>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</si>
  <si>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</si>
  <si>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Інші надходження</t>
  </si>
  <si>
    <t>Інші неподаткові надходження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</si>
  <si>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</si>
  <si>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</si>
  <si>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</si>
  <si>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</si>
  <si>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</si>
  <si>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</si>
  <si>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</si>
  <si>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</si>
  <si>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</si>
  <si>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</si>
  <si>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</si>
  <si>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</si>
  <si>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</si>
  <si>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</si>
  <si>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</si>
  <si>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</si>
  <si>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</si>
  <si>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коштів від відшкодування втрат сільськогосподарського і лісогосподарського виробництва</t>
  </si>
  <si>
    <t>Надходження від плати за послуги, що надаються бюджетними установами згідно із законодавством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</si>
  <si>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</si>
  <si>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</si>
  <si>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</si>
  <si>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</si>
  <si>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</si>
  <si>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</si>
  <si>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</si>
  <si>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</si>
  <si>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</si>
  <si>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</si>
  <si>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</si>
  <si>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коштів від Державного фонду дорогоцінних металів і дорогоцінного каміння  </t>
  </si>
  <si>
    <t>Субвенція з інших бюджетів на виконання інвестиційних проектів</t>
  </si>
  <si>
    <t>Субвенція з державного  бюджету місцевим бюджетам на проведення виборів депутатів місцевих рад та сільських, селищних, міських голів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</si>
  <si>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</si>
  <si>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</si>
  <si>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</si>
  <si>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</si>
  <si>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% виконання до затвердженого плану на 2017 рік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</si>
  <si>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</si>
  <si>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</si>
  <si>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</si>
  <si>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>Затверджено на 2017 рік</t>
  </si>
  <si>
    <t xml:space="preserve">Рішення </t>
  </si>
  <si>
    <t>"___" серпня  № ____</t>
  </si>
  <si>
    <t>за січень - червня 2017 року</t>
  </si>
  <si>
    <t>Затверджено з урахуванням внесених змін на січень - червень 2017 року</t>
  </si>
  <si>
    <t>Виконано за січень - червень 2017 року</t>
  </si>
  <si>
    <t>% виконання до уточненого плану на січень - червень 2017 року</t>
  </si>
  <si>
    <t>Плата за скорочення термінів надання послуг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</si>
</sst>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00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0" borderId="0">
      <alignment/>
      <protection/>
    </xf>
    <xf numFmtId="0" fontId="42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9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4" fillId="0" borderId="10" xfId="49" applyFont="1" applyBorder="1" applyAlignment="1">
      <alignment wrapText="1"/>
      <protection/>
    </xf>
    <xf numFmtId="0" fontId="1" fillId="0" borderId="10" xfId="0" applyFont="1" applyFill="1" applyBorder="1" applyAlignment="1">
      <alignment vertical="center" wrapText="1"/>
    </xf>
    <xf numFmtId="188" fontId="5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5" fillId="0" borderId="10" xfId="0" applyNumberFormat="1" applyFont="1" applyFill="1" applyBorder="1" applyAlignment="1">
      <alignment horizontal="right" vertical="center" wrapText="1"/>
    </xf>
    <xf numFmtId="0" fontId="54" fillId="0" borderId="10" xfId="50" applyFont="1" applyBorder="1">
      <alignment/>
      <protection/>
    </xf>
    <xf numFmtId="0" fontId="55" fillId="0" borderId="10" xfId="50" applyFont="1" applyBorder="1" applyAlignment="1">
      <alignment vertical="center" wrapText="1"/>
      <protection/>
    </xf>
    <xf numFmtId="1" fontId="55" fillId="0" borderId="10" xfId="50" applyNumberFormat="1" applyFont="1" applyBorder="1" applyAlignment="1">
      <alignment vertical="center" wrapText="1"/>
      <protection/>
    </xf>
    <xf numFmtId="1" fontId="55" fillId="0" borderId="10" xfId="50" applyNumberFormat="1" applyFont="1" applyBorder="1">
      <alignment/>
      <protection/>
    </xf>
    <xf numFmtId="1" fontId="55" fillId="0" borderId="10" xfId="50" applyNumberFormat="1" applyFont="1" applyBorder="1" applyAlignment="1">
      <alignment horizontal="center"/>
      <protection/>
    </xf>
    <xf numFmtId="188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60" zoomScalePageLayoutView="0" workbookViewId="0" topLeftCell="A9">
      <pane xSplit="2" ySplit="6" topLeftCell="K55" activePane="bottomRight" state="frozen"/>
      <selection pane="topLeft" activeCell="A9" sqref="A9"/>
      <selection pane="topRight" activeCell="C9" sqref="C9"/>
      <selection pane="bottomLeft" activeCell="A15" sqref="A15"/>
      <selection pane="bottomRight" activeCell="Q62" sqref="Q62"/>
    </sheetView>
  </sheetViews>
  <sheetFormatPr defaultColWidth="9.125" defaultRowHeight="12.75"/>
  <cols>
    <col min="1" max="1" width="53.00390625" style="1" customWidth="1"/>
    <col min="2" max="2" width="11.50390625" style="2" customWidth="1"/>
    <col min="3" max="3" width="9.50390625" style="1" customWidth="1"/>
    <col min="4" max="4" width="9.375" style="1" customWidth="1"/>
    <col min="5" max="5" width="9.50390625" style="1" customWidth="1"/>
    <col min="6" max="6" width="9.625" style="1" customWidth="1"/>
    <col min="7" max="7" width="8.50390625" style="1" customWidth="1"/>
    <col min="8" max="8" width="9.50390625" style="1" customWidth="1"/>
    <col min="9" max="9" width="9.375" style="1" customWidth="1"/>
    <col min="10" max="10" width="10.00390625" style="1" customWidth="1"/>
    <col min="11" max="11" width="10.125" style="1" customWidth="1"/>
    <col min="12" max="12" width="9.00390625" style="1" customWidth="1"/>
    <col min="13" max="13" width="8.375" style="1" customWidth="1"/>
    <col min="14" max="14" width="7.625" style="1" customWidth="1"/>
    <col min="15" max="15" width="9.125" style="1" customWidth="1"/>
    <col min="16" max="17" width="8.50390625" style="1" customWidth="1"/>
    <col min="18" max="16384" width="9.125" style="1" customWidth="1"/>
  </cols>
  <sheetData>
    <row r="1" spans="7:12" ht="12.75">
      <c r="G1" s="1" t="s">
        <v>6</v>
      </c>
      <c r="L1" s="1" t="s">
        <v>47</v>
      </c>
    </row>
    <row r="2" spans="2:14" s="37" customFormat="1" ht="15" customHeight="1">
      <c r="B2" s="5"/>
      <c r="L2" s="54" t="s">
        <v>63</v>
      </c>
      <c r="M2" s="54"/>
      <c r="N2" s="54"/>
    </row>
    <row r="3" ht="12.75">
      <c r="L3" s="1" t="s">
        <v>7</v>
      </c>
    </row>
    <row r="4" ht="12.75">
      <c r="L4" s="1" t="s">
        <v>64</v>
      </c>
    </row>
    <row r="5" ht="12.75" hidden="1"/>
    <row r="6" spans="1:17" ht="15">
      <c r="A6" s="55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5">
      <c r="A7" s="55" t="s">
        <v>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15">
      <c r="A8" s="55" t="s">
        <v>65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ht="12.75">
      <c r="M9" s="1" t="s">
        <v>10</v>
      </c>
    </row>
    <row r="10" ht="12.75" hidden="1"/>
    <row r="11" spans="1:17" s="5" customFormat="1" ht="12.75">
      <c r="A11" s="53" t="s">
        <v>1</v>
      </c>
      <c r="B11" s="53" t="s">
        <v>11</v>
      </c>
      <c r="C11" s="52" t="s">
        <v>0</v>
      </c>
      <c r="D11" s="52"/>
      <c r="E11" s="52"/>
      <c r="F11" s="52"/>
      <c r="G11" s="52"/>
      <c r="H11" s="52"/>
      <c r="I11" s="52"/>
      <c r="J11" s="52"/>
      <c r="K11" s="52"/>
      <c r="L11" s="53" t="s">
        <v>58</v>
      </c>
      <c r="M11" s="53"/>
      <c r="N11" s="53"/>
      <c r="O11" s="53" t="s">
        <v>68</v>
      </c>
      <c r="P11" s="53"/>
      <c r="Q11" s="53"/>
    </row>
    <row r="12" spans="1:17" s="5" customFormat="1" ht="51" customHeight="1">
      <c r="A12" s="53"/>
      <c r="B12" s="53"/>
      <c r="C12" s="53" t="s">
        <v>62</v>
      </c>
      <c r="D12" s="53"/>
      <c r="E12" s="53"/>
      <c r="F12" s="53" t="s">
        <v>66</v>
      </c>
      <c r="G12" s="53"/>
      <c r="H12" s="53"/>
      <c r="I12" s="53" t="s">
        <v>67</v>
      </c>
      <c r="J12" s="53"/>
      <c r="K12" s="53"/>
      <c r="L12" s="53"/>
      <c r="M12" s="53"/>
      <c r="N12" s="53"/>
      <c r="O12" s="53"/>
      <c r="P12" s="53"/>
      <c r="Q12" s="53"/>
    </row>
    <row r="13" spans="1:17" s="5" customFormat="1" ht="38.25" customHeight="1">
      <c r="A13" s="53"/>
      <c r="B13" s="53"/>
      <c r="C13" s="3" t="s">
        <v>2</v>
      </c>
      <c r="D13" s="3" t="s">
        <v>12</v>
      </c>
      <c r="E13" s="3" t="s">
        <v>3</v>
      </c>
      <c r="F13" s="3" t="s">
        <v>2</v>
      </c>
      <c r="G13" s="3" t="s">
        <v>12</v>
      </c>
      <c r="H13" s="3" t="s">
        <v>3</v>
      </c>
      <c r="I13" s="3" t="s">
        <v>2</v>
      </c>
      <c r="J13" s="3" t="s">
        <v>12</v>
      </c>
      <c r="K13" s="3" t="s">
        <v>3</v>
      </c>
      <c r="L13" s="3" t="s">
        <v>2</v>
      </c>
      <c r="M13" s="3" t="s">
        <v>12</v>
      </c>
      <c r="N13" s="3" t="s">
        <v>3</v>
      </c>
      <c r="O13" s="3" t="s">
        <v>2</v>
      </c>
      <c r="P13" s="3" t="s">
        <v>12</v>
      </c>
      <c r="Q13" s="3" t="s">
        <v>3</v>
      </c>
    </row>
    <row r="14" spans="1:17" s="5" customFormat="1" ht="12.75">
      <c r="A14" s="4" t="s">
        <v>13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14</v>
      </c>
      <c r="B15" s="8">
        <v>10000000</v>
      </c>
      <c r="C15" s="24">
        <f>C16</f>
        <v>66154.4</v>
      </c>
      <c r="D15" s="24">
        <f>D16</f>
        <v>0</v>
      </c>
      <c r="E15" s="24">
        <f>C15+D15</f>
        <v>66154.4</v>
      </c>
      <c r="F15" s="24">
        <f>F16</f>
        <v>29345.5</v>
      </c>
      <c r="G15" s="24">
        <f>G16</f>
        <v>0</v>
      </c>
      <c r="H15" s="24">
        <f>F15+G15</f>
        <v>29345.5</v>
      </c>
      <c r="I15" s="24">
        <f>I16</f>
        <v>37083.9</v>
      </c>
      <c r="J15" s="24">
        <f>J16</f>
        <v>0</v>
      </c>
      <c r="K15" s="24">
        <f>I15+J15</f>
        <v>37083.9</v>
      </c>
      <c r="L15" s="24">
        <f>I15/C15*100</f>
        <v>56.05658882855865</v>
      </c>
      <c r="M15" s="24"/>
      <c r="N15" s="24">
        <f>K15/E15*100</f>
        <v>56.05658882855865</v>
      </c>
      <c r="O15" s="24">
        <f>I15/F15*100</f>
        <v>126.36997154589291</v>
      </c>
      <c r="P15" s="24"/>
      <c r="Q15" s="24">
        <f>K15/H15*100</f>
        <v>126.36997154589291</v>
      </c>
    </row>
    <row r="16" spans="1:17" s="19" customFormat="1" ht="27">
      <c r="A16" s="17" t="s">
        <v>15</v>
      </c>
      <c r="B16" s="18">
        <v>11000000</v>
      </c>
      <c r="C16" s="20">
        <f>C17+C18</f>
        <v>66154.4</v>
      </c>
      <c r="D16" s="20">
        <f aca="true" t="shared" si="0" ref="D16:K16">D17+D18</f>
        <v>0</v>
      </c>
      <c r="E16" s="20">
        <f t="shared" si="0"/>
        <v>66154.4</v>
      </c>
      <c r="F16" s="20">
        <f t="shared" si="0"/>
        <v>29345.5</v>
      </c>
      <c r="G16" s="20">
        <f t="shared" si="0"/>
        <v>0</v>
      </c>
      <c r="H16" s="20">
        <f t="shared" si="0"/>
        <v>29345.5</v>
      </c>
      <c r="I16" s="20">
        <f t="shared" si="0"/>
        <v>37083.9</v>
      </c>
      <c r="J16" s="20">
        <f t="shared" si="0"/>
        <v>0</v>
      </c>
      <c r="K16" s="20">
        <f t="shared" si="0"/>
        <v>37083.9</v>
      </c>
      <c r="L16" s="24">
        <f aca="true" t="shared" si="1" ref="L16:L65">I16/C16*100</f>
        <v>56.05658882855865</v>
      </c>
      <c r="M16" s="24"/>
      <c r="N16" s="24">
        <f aca="true" t="shared" si="2" ref="N16:N65">K16/E16*100</f>
        <v>56.05658882855865</v>
      </c>
      <c r="O16" s="24">
        <f aca="true" t="shared" si="3" ref="O16:O65">I16/F16*100</f>
        <v>126.36997154589291</v>
      </c>
      <c r="P16" s="24"/>
      <c r="Q16" s="24">
        <f aca="true" t="shared" si="4" ref="Q16:Q65">K16/H16*100</f>
        <v>126.36997154589291</v>
      </c>
    </row>
    <row r="17" spans="1:17" s="5" customFormat="1" ht="12.75">
      <c r="A17" s="15" t="s">
        <v>55</v>
      </c>
      <c r="B17" s="10">
        <v>11010000</v>
      </c>
      <c r="C17" s="25">
        <v>66154.4</v>
      </c>
      <c r="D17" s="25"/>
      <c r="E17" s="25">
        <f aca="true" t="shared" si="5" ref="E17:E65">C17+D17</f>
        <v>66154.4</v>
      </c>
      <c r="F17" s="25">
        <v>29345.5</v>
      </c>
      <c r="G17" s="25"/>
      <c r="H17" s="25">
        <f aca="true" t="shared" si="6" ref="H17:H63">F17+G17</f>
        <v>29345.5</v>
      </c>
      <c r="I17" s="25">
        <v>37083</v>
      </c>
      <c r="J17" s="25"/>
      <c r="K17" s="25">
        <f aca="true" t="shared" si="7" ref="K17:K63">I17+J17</f>
        <v>37083</v>
      </c>
      <c r="L17" s="24">
        <f t="shared" si="1"/>
        <v>56.05522837483221</v>
      </c>
      <c r="M17" s="24"/>
      <c r="N17" s="24">
        <f t="shared" si="2"/>
        <v>56.05522837483221</v>
      </c>
      <c r="O17" s="24">
        <f t="shared" si="3"/>
        <v>126.36690463614524</v>
      </c>
      <c r="P17" s="24"/>
      <c r="Q17" s="24">
        <f t="shared" si="4"/>
        <v>126.36690463614524</v>
      </c>
    </row>
    <row r="18" spans="1:17" s="5" customFormat="1" ht="12.75">
      <c r="A18" s="49" t="s">
        <v>61</v>
      </c>
      <c r="B18" s="50">
        <v>11020000</v>
      </c>
      <c r="C18" s="25"/>
      <c r="D18" s="25"/>
      <c r="E18" s="25">
        <f>C18+D18</f>
        <v>0</v>
      </c>
      <c r="F18" s="25"/>
      <c r="G18" s="25"/>
      <c r="H18" s="25">
        <f>F18+G18</f>
        <v>0</v>
      </c>
      <c r="I18" s="25">
        <v>0.9</v>
      </c>
      <c r="J18" s="25"/>
      <c r="K18" s="25">
        <f>I18+J18</f>
        <v>0.9</v>
      </c>
      <c r="L18" s="24"/>
      <c r="M18" s="24"/>
      <c r="N18" s="24"/>
      <c r="O18" s="24"/>
      <c r="P18" s="24"/>
      <c r="Q18" s="24"/>
    </row>
    <row r="19" spans="1:17" s="9" customFormat="1" ht="12.75">
      <c r="A19" s="8" t="s">
        <v>16</v>
      </c>
      <c r="B19" s="8">
        <v>20000000</v>
      </c>
      <c r="C19" s="24">
        <f>C20+C27+C30+C32+C23</f>
        <v>505.18600000000004</v>
      </c>
      <c r="D19" s="24">
        <f aca="true" t="shared" si="8" ref="D19:K19">D20+D27+D30+D32+D23</f>
        <v>1590.2</v>
      </c>
      <c r="E19" s="24">
        <f t="shared" si="8"/>
        <v>2095.386</v>
      </c>
      <c r="F19" s="24">
        <f t="shared" si="8"/>
        <v>252</v>
      </c>
      <c r="G19" s="24">
        <f t="shared" si="8"/>
        <v>990.5999999999999</v>
      </c>
      <c r="H19" s="24">
        <f t="shared" si="8"/>
        <v>1242.6</v>
      </c>
      <c r="I19" s="24">
        <f t="shared" si="8"/>
        <v>172.79999999999998</v>
      </c>
      <c r="J19" s="24">
        <f t="shared" si="8"/>
        <v>1594</v>
      </c>
      <c r="K19" s="24">
        <f t="shared" si="8"/>
        <v>1766.8000000000002</v>
      </c>
      <c r="L19" s="24">
        <f t="shared" si="1"/>
        <v>34.20522342266016</v>
      </c>
      <c r="M19" s="24">
        <f>J19/D19*100</f>
        <v>100.23896365237077</v>
      </c>
      <c r="N19" s="24">
        <f t="shared" si="2"/>
        <v>84.31859332838914</v>
      </c>
      <c r="O19" s="24">
        <f t="shared" si="3"/>
        <v>68.57142857142856</v>
      </c>
      <c r="P19" s="24">
        <f>J19/G19*100</f>
        <v>160.9125782354129</v>
      </c>
      <c r="Q19" s="24">
        <f t="shared" si="4"/>
        <v>142.18573957830358</v>
      </c>
    </row>
    <row r="20" spans="1:17" s="19" customFormat="1" ht="13.5">
      <c r="A20" s="17" t="s">
        <v>17</v>
      </c>
      <c r="B20" s="18">
        <v>21000000</v>
      </c>
      <c r="C20" s="20">
        <f>C21+C22</f>
        <v>0</v>
      </c>
      <c r="D20" s="20">
        <f>D21+D22</f>
        <v>0</v>
      </c>
      <c r="E20" s="20">
        <f t="shared" si="5"/>
        <v>0</v>
      </c>
      <c r="F20" s="20">
        <f>F21+F22</f>
        <v>0</v>
      </c>
      <c r="G20" s="20">
        <f>G21+G22</f>
        <v>0</v>
      </c>
      <c r="H20" s="20">
        <f t="shared" si="6"/>
        <v>0</v>
      </c>
      <c r="I20" s="20">
        <f>I21+I22</f>
        <v>0</v>
      </c>
      <c r="J20" s="20">
        <f>J21+J22</f>
        <v>25.1</v>
      </c>
      <c r="K20" s="20">
        <f t="shared" si="7"/>
        <v>25.1</v>
      </c>
      <c r="L20" s="24"/>
      <c r="M20" s="24"/>
      <c r="N20" s="24"/>
      <c r="O20" s="24"/>
      <c r="P20" s="24"/>
      <c r="Q20" s="24"/>
    </row>
    <row r="21" spans="1:17" s="19" customFormat="1" ht="26.25">
      <c r="A21" s="15" t="s">
        <v>38</v>
      </c>
      <c r="B21" s="10">
        <v>21110000</v>
      </c>
      <c r="C21" s="20"/>
      <c r="D21" s="20"/>
      <c r="E21" s="25">
        <f t="shared" si="5"/>
        <v>0</v>
      </c>
      <c r="F21" s="20"/>
      <c r="G21" s="20"/>
      <c r="H21" s="25">
        <f t="shared" si="6"/>
        <v>0</v>
      </c>
      <c r="I21" s="20"/>
      <c r="J21" s="25">
        <v>25.1</v>
      </c>
      <c r="K21" s="25">
        <f t="shared" si="7"/>
        <v>25.1</v>
      </c>
      <c r="L21" s="24"/>
      <c r="M21" s="24"/>
      <c r="N21" s="24"/>
      <c r="O21" s="24"/>
      <c r="P21" s="24"/>
      <c r="Q21" s="24"/>
    </row>
    <row r="22" spans="1:17" s="9" customFormat="1" ht="12.75">
      <c r="A22" s="15" t="s">
        <v>18</v>
      </c>
      <c r="B22" s="10">
        <v>21081100</v>
      </c>
      <c r="C22" s="24"/>
      <c r="D22" s="24"/>
      <c r="E22" s="25">
        <f t="shared" si="5"/>
        <v>0</v>
      </c>
      <c r="F22" s="24"/>
      <c r="G22" s="25"/>
      <c r="H22" s="25">
        <f t="shared" si="6"/>
        <v>0</v>
      </c>
      <c r="I22" s="25"/>
      <c r="J22" s="24"/>
      <c r="K22" s="25">
        <f t="shared" si="7"/>
        <v>0</v>
      </c>
      <c r="L22" s="24"/>
      <c r="M22" s="24"/>
      <c r="N22" s="24"/>
      <c r="O22" s="24"/>
      <c r="P22" s="24"/>
      <c r="Q22" s="24"/>
    </row>
    <row r="23" spans="1:17" s="19" customFormat="1" ht="13.5">
      <c r="A23" s="46" t="s">
        <v>56</v>
      </c>
      <c r="B23" s="18">
        <v>22010000</v>
      </c>
      <c r="C23" s="20">
        <f aca="true" t="shared" si="9" ref="C23:H23">C24+C25</f>
        <v>329.18600000000004</v>
      </c>
      <c r="D23" s="20">
        <f t="shared" si="9"/>
        <v>0</v>
      </c>
      <c r="E23" s="20">
        <f t="shared" si="9"/>
        <v>329.18600000000004</v>
      </c>
      <c r="F23" s="20">
        <f t="shared" si="9"/>
        <v>164</v>
      </c>
      <c r="G23" s="20">
        <f t="shared" si="9"/>
        <v>0</v>
      </c>
      <c r="H23" s="20">
        <f t="shared" si="9"/>
        <v>164</v>
      </c>
      <c r="I23" s="20">
        <f>I24+I25+I26</f>
        <v>98.19999999999999</v>
      </c>
      <c r="J23" s="20">
        <f>J24+J25+J26</f>
        <v>0</v>
      </c>
      <c r="K23" s="20">
        <f>K24+K25+K26</f>
        <v>98.19999999999999</v>
      </c>
      <c r="L23" s="24">
        <f t="shared" si="1"/>
        <v>29.831159283809143</v>
      </c>
      <c r="M23" s="24"/>
      <c r="N23" s="24">
        <f t="shared" si="2"/>
        <v>29.831159283809143</v>
      </c>
      <c r="O23" s="24">
        <f t="shared" si="3"/>
        <v>59.8780487804878</v>
      </c>
      <c r="P23" s="24"/>
      <c r="Q23" s="24">
        <f t="shared" si="4"/>
        <v>59.8780487804878</v>
      </c>
    </row>
    <row r="24" spans="1:17" s="9" customFormat="1" ht="39">
      <c r="A24" s="47" t="s">
        <v>57</v>
      </c>
      <c r="B24" s="10">
        <v>22010300</v>
      </c>
      <c r="C24" s="25">
        <v>79.186</v>
      </c>
      <c r="D24" s="24"/>
      <c r="E24" s="25">
        <f t="shared" si="5"/>
        <v>79.186</v>
      </c>
      <c r="F24" s="25">
        <v>39</v>
      </c>
      <c r="G24" s="25"/>
      <c r="H24" s="25">
        <f t="shared" si="6"/>
        <v>39</v>
      </c>
      <c r="I24" s="25">
        <v>38</v>
      </c>
      <c r="J24" s="24"/>
      <c r="K24" s="25">
        <f t="shared" si="7"/>
        <v>38</v>
      </c>
      <c r="L24" s="24">
        <f t="shared" si="1"/>
        <v>47.98828075669942</v>
      </c>
      <c r="M24" s="24"/>
      <c r="N24" s="24">
        <f t="shared" si="2"/>
        <v>47.98828075669942</v>
      </c>
      <c r="O24" s="24">
        <f t="shared" si="3"/>
        <v>97.43589743589743</v>
      </c>
      <c r="P24" s="24"/>
      <c r="Q24" s="24">
        <f t="shared" si="4"/>
        <v>97.43589743589743</v>
      </c>
    </row>
    <row r="25" spans="1:17" s="9" customFormat="1" ht="26.25">
      <c r="A25" s="48" t="s">
        <v>59</v>
      </c>
      <c r="B25" s="10">
        <v>22012600</v>
      </c>
      <c r="C25" s="25">
        <v>250</v>
      </c>
      <c r="D25" s="24"/>
      <c r="E25" s="25">
        <f>C25</f>
        <v>250</v>
      </c>
      <c r="F25" s="25">
        <v>125</v>
      </c>
      <c r="G25" s="25"/>
      <c r="H25" s="25">
        <f t="shared" si="6"/>
        <v>125</v>
      </c>
      <c r="I25" s="25">
        <v>58.6</v>
      </c>
      <c r="J25" s="24"/>
      <c r="K25" s="25">
        <f t="shared" si="7"/>
        <v>58.6</v>
      </c>
      <c r="L25" s="24">
        <f t="shared" si="1"/>
        <v>23.44</v>
      </c>
      <c r="M25" s="24"/>
      <c r="N25" s="24">
        <f t="shared" si="2"/>
        <v>23.44</v>
      </c>
      <c r="O25" s="24">
        <f t="shared" si="3"/>
        <v>46.88</v>
      </c>
      <c r="P25" s="24"/>
      <c r="Q25" s="24">
        <f t="shared" si="4"/>
        <v>46.88</v>
      </c>
    </row>
    <row r="26" spans="1:17" s="9" customFormat="1" ht="12.75">
      <c r="A26" s="48" t="s">
        <v>69</v>
      </c>
      <c r="B26" s="10">
        <v>22012900</v>
      </c>
      <c r="C26" s="25"/>
      <c r="D26" s="24"/>
      <c r="E26" s="25">
        <f>C26+D26</f>
        <v>0</v>
      </c>
      <c r="F26" s="25"/>
      <c r="G26" s="25"/>
      <c r="H26" s="25">
        <f>F26+G26</f>
        <v>0</v>
      </c>
      <c r="I26" s="25">
        <v>1.6</v>
      </c>
      <c r="J26" s="24"/>
      <c r="K26" s="25">
        <f>I26+J26</f>
        <v>1.6</v>
      </c>
      <c r="L26" s="24"/>
      <c r="M26" s="24"/>
      <c r="N26" s="24"/>
      <c r="O26" s="24"/>
      <c r="P26" s="24"/>
      <c r="Q26" s="24"/>
    </row>
    <row r="27" spans="1:17" s="19" customFormat="1" ht="27">
      <c r="A27" s="17" t="s">
        <v>30</v>
      </c>
      <c r="B27" s="18">
        <v>22000000</v>
      </c>
      <c r="C27" s="20">
        <f>C28+C29</f>
        <v>156</v>
      </c>
      <c r="D27" s="20">
        <f>D28+D29</f>
        <v>0</v>
      </c>
      <c r="E27" s="24">
        <f t="shared" si="5"/>
        <v>156</v>
      </c>
      <c r="F27" s="20">
        <f>F28+F29</f>
        <v>78</v>
      </c>
      <c r="G27" s="20">
        <f>G28+G29</f>
        <v>0</v>
      </c>
      <c r="H27" s="24">
        <f t="shared" si="6"/>
        <v>78</v>
      </c>
      <c r="I27" s="20">
        <f>I28+I29</f>
        <v>74.6</v>
      </c>
      <c r="J27" s="20">
        <f>J28+J29</f>
        <v>0</v>
      </c>
      <c r="K27" s="24">
        <f t="shared" si="7"/>
        <v>74.6</v>
      </c>
      <c r="L27" s="24">
        <f t="shared" si="1"/>
        <v>47.82051282051282</v>
      </c>
      <c r="M27" s="24"/>
      <c r="N27" s="24">
        <f t="shared" si="2"/>
        <v>47.82051282051282</v>
      </c>
      <c r="O27" s="24">
        <f t="shared" si="3"/>
        <v>95.64102564102564</v>
      </c>
      <c r="P27" s="24"/>
      <c r="Q27" s="24">
        <f t="shared" si="4"/>
        <v>95.64102564102564</v>
      </c>
    </row>
    <row r="28" spans="1:17" s="5" customFormat="1" ht="26.25" hidden="1">
      <c r="A28" s="15" t="s">
        <v>31</v>
      </c>
      <c r="B28" s="10">
        <v>22010300</v>
      </c>
      <c r="C28" s="25"/>
      <c r="D28" s="25"/>
      <c r="E28" s="25">
        <f t="shared" si="5"/>
        <v>0</v>
      </c>
      <c r="F28" s="25"/>
      <c r="G28" s="25"/>
      <c r="H28" s="25">
        <f t="shared" si="6"/>
        <v>0</v>
      </c>
      <c r="I28" s="25"/>
      <c r="J28" s="25"/>
      <c r="K28" s="25">
        <f t="shared" si="7"/>
        <v>0</v>
      </c>
      <c r="L28" s="24" t="e">
        <f t="shared" si="1"/>
        <v>#DIV/0!</v>
      </c>
      <c r="M28" s="24"/>
      <c r="N28" s="24" t="e">
        <f t="shared" si="2"/>
        <v>#DIV/0!</v>
      </c>
      <c r="O28" s="24" t="e">
        <f t="shared" si="3"/>
        <v>#DIV/0!</v>
      </c>
      <c r="P28" s="24"/>
      <c r="Q28" s="24" t="e">
        <f t="shared" si="4"/>
        <v>#DIV/0!</v>
      </c>
    </row>
    <row r="29" spans="1:17" s="9" customFormat="1" ht="39">
      <c r="A29" s="15" t="s">
        <v>32</v>
      </c>
      <c r="B29" s="10">
        <v>22080400</v>
      </c>
      <c r="C29" s="25">
        <v>156</v>
      </c>
      <c r="D29" s="24"/>
      <c r="E29" s="25">
        <f t="shared" si="5"/>
        <v>156</v>
      </c>
      <c r="F29" s="25">
        <v>78</v>
      </c>
      <c r="G29" s="24"/>
      <c r="H29" s="25">
        <f t="shared" si="6"/>
        <v>78</v>
      </c>
      <c r="I29" s="25">
        <v>74.6</v>
      </c>
      <c r="J29" s="25"/>
      <c r="K29" s="25">
        <f t="shared" si="7"/>
        <v>74.6</v>
      </c>
      <c r="L29" s="24">
        <f t="shared" si="1"/>
        <v>47.82051282051282</v>
      </c>
      <c r="M29" s="24"/>
      <c r="N29" s="24">
        <f t="shared" si="2"/>
        <v>47.82051282051282</v>
      </c>
      <c r="O29" s="24">
        <f t="shared" si="3"/>
        <v>95.64102564102564</v>
      </c>
      <c r="P29" s="24"/>
      <c r="Q29" s="24">
        <f t="shared" si="4"/>
        <v>95.64102564102564</v>
      </c>
    </row>
    <row r="30" spans="1:17" s="19" customFormat="1" ht="13.5">
      <c r="A30" s="17" t="s">
        <v>20</v>
      </c>
      <c r="B30" s="18">
        <v>24000000</v>
      </c>
      <c r="C30" s="20">
        <f>C31</f>
        <v>20</v>
      </c>
      <c r="D30" s="20">
        <f>D31</f>
        <v>0</v>
      </c>
      <c r="E30" s="20">
        <f t="shared" si="5"/>
        <v>20</v>
      </c>
      <c r="F30" s="20">
        <f>F31</f>
        <v>10</v>
      </c>
      <c r="G30" s="20">
        <f>G31</f>
        <v>0</v>
      </c>
      <c r="H30" s="20">
        <f t="shared" si="6"/>
        <v>10</v>
      </c>
      <c r="I30" s="20">
        <f>I31</f>
        <v>0</v>
      </c>
      <c r="J30" s="20">
        <f>J31</f>
        <v>0</v>
      </c>
      <c r="K30" s="20">
        <f t="shared" si="7"/>
        <v>0</v>
      </c>
      <c r="L30" s="24">
        <f t="shared" si="1"/>
        <v>0</v>
      </c>
      <c r="M30" s="24"/>
      <c r="N30" s="24">
        <f t="shared" si="2"/>
        <v>0</v>
      </c>
      <c r="O30" s="24">
        <f t="shared" si="3"/>
        <v>0</v>
      </c>
      <c r="P30" s="24"/>
      <c r="Q30" s="24">
        <f t="shared" si="4"/>
        <v>0</v>
      </c>
    </row>
    <row r="31" spans="1:18" s="9" customFormat="1" ht="12.75">
      <c r="A31" s="15" t="s">
        <v>19</v>
      </c>
      <c r="B31" s="10">
        <v>24060300</v>
      </c>
      <c r="C31" s="25">
        <v>20</v>
      </c>
      <c r="D31" s="24"/>
      <c r="E31" s="25">
        <f t="shared" si="5"/>
        <v>20</v>
      </c>
      <c r="F31" s="25">
        <v>10</v>
      </c>
      <c r="G31" s="25"/>
      <c r="H31" s="25">
        <f t="shared" si="6"/>
        <v>10</v>
      </c>
      <c r="I31" s="25"/>
      <c r="J31" s="25"/>
      <c r="K31" s="25">
        <f t="shared" si="7"/>
        <v>0</v>
      </c>
      <c r="L31" s="24">
        <f t="shared" si="1"/>
        <v>0</v>
      </c>
      <c r="M31" s="24"/>
      <c r="N31" s="24">
        <f t="shared" si="2"/>
        <v>0</v>
      </c>
      <c r="O31" s="24">
        <f t="shared" si="3"/>
        <v>0</v>
      </c>
      <c r="P31" s="24"/>
      <c r="Q31" s="24">
        <f t="shared" si="4"/>
        <v>0</v>
      </c>
      <c r="R31" s="5"/>
    </row>
    <row r="32" spans="1:17" s="19" customFormat="1" ht="13.5">
      <c r="A32" s="22" t="s">
        <v>21</v>
      </c>
      <c r="B32" s="18">
        <v>25000000</v>
      </c>
      <c r="C32" s="20">
        <f>C33+C34</f>
        <v>0</v>
      </c>
      <c r="D32" s="20">
        <f>D33+D34</f>
        <v>1590.2</v>
      </c>
      <c r="E32" s="20">
        <f t="shared" si="5"/>
        <v>1590.2</v>
      </c>
      <c r="F32" s="20">
        <f>F33+F34</f>
        <v>0</v>
      </c>
      <c r="G32" s="20">
        <f>G33+G34</f>
        <v>990.5999999999999</v>
      </c>
      <c r="H32" s="20">
        <f t="shared" si="6"/>
        <v>990.5999999999999</v>
      </c>
      <c r="I32" s="20">
        <f>I33+I34</f>
        <v>0</v>
      </c>
      <c r="J32" s="20">
        <f>J33+J34</f>
        <v>1568.9</v>
      </c>
      <c r="K32" s="20">
        <f t="shared" si="7"/>
        <v>1568.9</v>
      </c>
      <c r="L32" s="24"/>
      <c r="M32" s="24">
        <f aca="true" t="shared" si="10" ref="M32:M40">J32/D32*100</f>
        <v>98.66054584329017</v>
      </c>
      <c r="N32" s="24">
        <f t="shared" si="2"/>
        <v>98.66054584329017</v>
      </c>
      <c r="O32" s="24"/>
      <c r="P32" s="24">
        <f>J32/G32*100</f>
        <v>158.3787603472643</v>
      </c>
      <c r="Q32" s="24">
        <f t="shared" si="4"/>
        <v>158.3787603472643</v>
      </c>
    </row>
    <row r="33" spans="1:18" s="9" customFormat="1" ht="26.25">
      <c r="A33" s="21" t="s">
        <v>39</v>
      </c>
      <c r="B33" s="10">
        <v>25010000</v>
      </c>
      <c r="C33" s="24"/>
      <c r="D33" s="25">
        <v>1422.2</v>
      </c>
      <c r="E33" s="25">
        <f t="shared" si="5"/>
        <v>1422.2</v>
      </c>
      <c r="F33" s="24"/>
      <c r="G33" s="25">
        <v>743.8</v>
      </c>
      <c r="H33" s="25">
        <f>F33+G33</f>
        <v>743.8</v>
      </c>
      <c r="I33" s="24"/>
      <c r="J33" s="25">
        <v>1008.6</v>
      </c>
      <c r="K33" s="25">
        <f t="shared" si="7"/>
        <v>1008.6</v>
      </c>
      <c r="L33" s="24"/>
      <c r="M33" s="24">
        <f t="shared" si="10"/>
        <v>70.91829559836872</v>
      </c>
      <c r="N33" s="24">
        <f t="shared" si="2"/>
        <v>70.91829559836872</v>
      </c>
      <c r="O33" s="24"/>
      <c r="P33" s="24">
        <f>J33/G33*100</f>
        <v>135.60096800215115</v>
      </c>
      <c r="Q33" s="24">
        <f t="shared" si="4"/>
        <v>135.60096800215115</v>
      </c>
      <c r="R33" s="5"/>
    </row>
    <row r="34" spans="1:18" s="9" customFormat="1" ht="12.75">
      <c r="A34" s="21" t="s">
        <v>22</v>
      </c>
      <c r="B34" s="10">
        <v>25020000</v>
      </c>
      <c r="C34" s="24"/>
      <c r="D34" s="25">
        <v>168</v>
      </c>
      <c r="E34" s="25">
        <f t="shared" si="5"/>
        <v>168</v>
      </c>
      <c r="F34" s="24"/>
      <c r="G34" s="25">
        <v>246.8</v>
      </c>
      <c r="H34" s="25">
        <f>F34+G34</f>
        <v>246.8</v>
      </c>
      <c r="I34" s="24"/>
      <c r="J34" s="25">
        <v>560.3</v>
      </c>
      <c r="K34" s="25">
        <f t="shared" si="7"/>
        <v>560.3</v>
      </c>
      <c r="L34" s="24"/>
      <c r="M34" s="24">
        <f t="shared" si="10"/>
        <v>333.51190476190476</v>
      </c>
      <c r="N34" s="24">
        <f t="shared" si="2"/>
        <v>333.51190476190476</v>
      </c>
      <c r="O34" s="24"/>
      <c r="P34" s="24">
        <f>J34/G34*100</f>
        <v>227.02593192868719</v>
      </c>
      <c r="Q34" s="24">
        <f t="shared" si="4"/>
        <v>227.02593192868719</v>
      </c>
      <c r="R34" s="5"/>
    </row>
    <row r="35" spans="1:17" s="9" customFormat="1" ht="12.75" hidden="1">
      <c r="A35" s="8" t="s">
        <v>40</v>
      </c>
      <c r="B35" s="8">
        <v>30000000</v>
      </c>
      <c r="C35" s="24">
        <f aca="true" t="shared" si="11" ref="C35:K35">C36</f>
        <v>0</v>
      </c>
      <c r="D35" s="24">
        <f t="shared" si="11"/>
        <v>0</v>
      </c>
      <c r="E35" s="24">
        <f t="shared" si="11"/>
        <v>0</v>
      </c>
      <c r="F35" s="24">
        <f t="shared" si="11"/>
        <v>0</v>
      </c>
      <c r="G35" s="24">
        <f t="shared" si="11"/>
        <v>0</v>
      </c>
      <c r="H35" s="24">
        <f t="shared" si="11"/>
        <v>0</v>
      </c>
      <c r="I35" s="24">
        <f t="shared" si="11"/>
        <v>0</v>
      </c>
      <c r="J35" s="24">
        <f t="shared" si="11"/>
        <v>0</v>
      </c>
      <c r="K35" s="24">
        <f t="shared" si="11"/>
        <v>0</v>
      </c>
      <c r="L35" s="24" t="e">
        <f t="shared" si="1"/>
        <v>#DIV/0!</v>
      </c>
      <c r="M35" s="24" t="e">
        <f t="shared" si="10"/>
        <v>#DIV/0!</v>
      </c>
      <c r="N35" s="24" t="e">
        <f t="shared" si="2"/>
        <v>#DIV/0!</v>
      </c>
      <c r="O35" s="24" t="e">
        <f t="shared" si="3"/>
        <v>#DIV/0!</v>
      </c>
      <c r="P35" s="24" t="e">
        <f>J35/G35*100</f>
        <v>#DIV/0!</v>
      </c>
      <c r="Q35" s="24" t="e">
        <f t="shared" si="4"/>
        <v>#DIV/0!</v>
      </c>
    </row>
    <row r="36" spans="1:17" s="35" customFormat="1" ht="14.25" hidden="1">
      <c r="A36" s="22" t="s">
        <v>41</v>
      </c>
      <c r="B36" s="18">
        <v>31000000</v>
      </c>
      <c r="C36" s="20">
        <f aca="true" t="shared" si="12" ref="C36:H36">C37+C39</f>
        <v>0</v>
      </c>
      <c r="D36" s="20">
        <f t="shared" si="12"/>
        <v>0</v>
      </c>
      <c r="E36" s="20">
        <f t="shared" si="12"/>
        <v>0</v>
      </c>
      <c r="F36" s="20">
        <f t="shared" si="12"/>
        <v>0</v>
      </c>
      <c r="G36" s="20">
        <f t="shared" si="12"/>
        <v>0</v>
      </c>
      <c r="H36" s="20">
        <f t="shared" si="12"/>
        <v>0</v>
      </c>
      <c r="I36" s="20">
        <f>I37+I38+I39</f>
        <v>0</v>
      </c>
      <c r="J36" s="20">
        <f>J37+J38+J39</f>
        <v>0</v>
      </c>
      <c r="K36" s="20">
        <f>K37+K38+K39</f>
        <v>0</v>
      </c>
      <c r="L36" s="24" t="e">
        <f t="shared" si="1"/>
        <v>#DIV/0!</v>
      </c>
      <c r="M36" s="24" t="e">
        <f t="shared" si="10"/>
        <v>#DIV/0!</v>
      </c>
      <c r="N36" s="24" t="e">
        <f t="shared" si="2"/>
        <v>#DIV/0!</v>
      </c>
      <c r="O36" s="24" t="e">
        <f t="shared" si="3"/>
        <v>#DIV/0!</v>
      </c>
      <c r="P36" s="24" t="e">
        <f>J36/G36*100</f>
        <v>#DIV/0!</v>
      </c>
      <c r="Q36" s="24" t="e">
        <f t="shared" si="4"/>
        <v>#DIV/0!</v>
      </c>
    </row>
    <row r="37" spans="1:17" s="28" customFormat="1" ht="52.5" hidden="1">
      <c r="A37" s="21" t="s">
        <v>42</v>
      </c>
      <c r="B37" s="10">
        <v>31010200</v>
      </c>
      <c r="C37" s="27"/>
      <c r="D37" s="27"/>
      <c r="E37" s="25">
        <f>C37+D37</f>
        <v>0</v>
      </c>
      <c r="F37" s="27"/>
      <c r="G37" s="27"/>
      <c r="H37" s="25">
        <f>F37+G37</f>
        <v>0</v>
      </c>
      <c r="I37" s="25"/>
      <c r="J37" s="27"/>
      <c r="K37" s="25">
        <f>I37+J37</f>
        <v>0</v>
      </c>
      <c r="L37" s="24" t="e">
        <f t="shared" si="1"/>
        <v>#DIV/0!</v>
      </c>
      <c r="M37" s="24" t="e">
        <f t="shared" si="10"/>
        <v>#DIV/0!</v>
      </c>
      <c r="N37" s="24" t="e">
        <f t="shared" si="2"/>
        <v>#DIV/0!</v>
      </c>
      <c r="O37" s="24" t="e">
        <f t="shared" si="3"/>
        <v>#DIV/0!</v>
      </c>
      <c r="P37" s="24" t="e">
        <f>J37/G37*100</f>
        <v>#DIV/0!</v>
      </c>
      <c r="Q37" s="24" t="e">
        <f t="shared" si="4"/>
        <v>#DIV/0!</v>
      </c>
    </row>
    <row r="38" spans="1:17" s="28" customFormat="1" ht="26.25" hidden="1">
      <c r="A38" s="38" t="s">
        <v>51</v>
      </c>
      <c r="B38" s="10">
        <v>31020000</v>
      </c>
      <c r="C38" s="27"/>
      <c r="D38" s="27"/>
      <c r="E38" s="25"/>
      <c r="F38" s="27"/>
      <c r="G38" s="27"/>
      <c r="H38" s="25"/>
      <c r="I38" s="25"/>
      <c r="J38" s="27"/>
      <c r="K38" s="25">
        <f>I38+J38</f>
        <v>0</v>
      </c>
      <c r="L38" s="24" t="e">
        <f t="shared" si="1"/>
        <v>#DIV/0!</v>
      </c>
      <c r="M38" s="24" t="e">
        <f t="shared" si="10"/>
        <v>#DIV/0!</v>
      </c>
      <c r="N38" s="24" t="e">
        <f t="shared" si="2"/>
        <v>#DIV/0!</v>
      </c>
      <c r="O38" s="24" t="e">
        <f t="shared" si="3"/>
        <v>#DIV/0!</v>
      </c>
      <c r="P38" s="24" t="e">
        <f>J38/G38*100</f>
        <v>#DIV/0!</v>
      </c>
      <c r="Q38" s="24" t="e">
        <f t="shared" si="4"/>
        <v>#DIV/0!</v>
      </c>
    </row>
    <row r="39" spans="1:17" s="28" customFormat="1" ht="41.25" customHeight="1" hidden="1">
      <c r="A39" s="21" t="s">
        <v>50</v>
      </c>
      <c r="B39" s="10">
        <v>31030000</v>
      </c>
      <c r="C39" s="27"/>
      <c r="D39" s="27"/>
      <c r="E39" s="25">
        <f>C39+D39</f>
        <v>0</v>
      </c>
      <c r="F39" s="27"/>
      <c r="G39" s="27"/>
      <c r="H39" s="25">
        <f>F39+G39</f>
        <v>0</v>
      </c>
      <c r="I39" s="25"/>
      <c r="J39" s="25"/>
      <c r="K39" s="25">
        <f>I39+J39</f>
        <v>0</v>
      </c>
      <c r="L39" s="24" t="e">
        <f t="shared" si="1"/>
        <v>#DIV/0!</v>
      </c>
      <c r="M39" s="24" t="e">
        <f t="shared" si="10"/>
        <v>#DIV/0!</v>
      </c>
      <c r="N39" s="24" t="e">
        <f t="shared" si="2"/>
        <v>#DIV/0!</v>
      </c>
      <c r="O39" s="24" t="e">
        <f t="shared" si="3"/>
        <v>#DIV/0!</v>
      </c>
      <c r="P39" s="24" t="e">
        <f>J39/G39*100</f>
        <v>#DIV/0!</v>
      </c>
      <c r="Q39" s="24" t="e">
        <f t="shared" si="4"/>
        <v>#DIV/0!</v>
      </c>
    </row>
    <row r="40" spans="1:17" s="32" customFormat="1" ht="15">
      <c r="A40" s="30" t="s">
        <v>43</v>
      </c>
      <c r="B40" s="30"/>
      <c r="C40" s="31">
        <f aca="true" t="shared" si="13" ref="C40:K40">C15+C19+C35</f>
        <v>66659.586</v>
      </c>
      <c r="D40" s="31">
        <f t="shared" si="13"/>
        <v>1590.2</v>
      </c>
      <c r="E40" s="31">
        <f t="shared" si="13"/>
        <v>68249.786</v>
      </c>
      <c r="F40" s="31">
        <f t="shared" si="13"/>
        <v>29597.5</v>
      </c>
      <c r="G40" s="31">
        <f t="shared" si="13"/>
        <v>990.5999999999999</v>
      </c>
      <c r="H40" s="31">
        <f t="shared" si="13"/>
        <v>30588.1</v>
      </c>
      <c r="I40" s="31">
        <f t="shared" si="13"/>
        <v>37256.700000000004</v>
      </c>
      <c r="J40" s="31">
        <f t="shared" si="13"/>
        <v>1594</v>
      </c>
      <c r="K40" s="31">
        <f t="shared" si="13"/>
        <v>38850.700000000004</v>
      </c>
      <c r="L40" s="24">
        <f t="shared" si="1"/>
        <v>55.89098618164237</v>
      </c>
      <c r="M40" s="24">
        <f t="shared" si="10"/>
        <v>100.23896365237077</v>
      </c>
      <c r="N40" s="24">
        <f t="shared" si="2"/>
        <v>56.92428105195818</v>
      </c>
      <c r="O40" s="24">
        <f t="shared" si="3"/>
        <v>125.87786130585354</v>
      </c>
      <c r="P40" s="24">
        <f>J40/G40*100</f>
        <v>160.9125782354129</v>
      </c>
      <c r="Q40" s="24">
        <f t="shared" si="4"/>
        <v>127.01246563205954</v>
      </c>
    </row>
    <row r="41" spans="1:17" s="28" customFormat="1" ht="13.5">
      <c r="A41" s="29" t="s">
        <v>23</v>
      </c>
      <c r="B41" s="29">
        <v>40000000</v>
      </c>
      <c r="C41" s="27">
        <f>C42+C44</f>
        <v>238094.19999999998</v>
      </c>
      <c r="D41" s="27">
        <f aca="true" t="shared" si="14" ref="D41:K41">D42+D44</f>
        <v>0</v>
      </c>
      <c r="E41" s="27">
        <f t="shared" si="14"/>
        <v>238094.19999999998</v>
      </c>
      <c r="F41" s="27">
        <f t="shared" si="14"/>
        <v>156273.9</v>
      </c>
      <c r="G41" s="27">
        <f t="shared" si="14"/>
        <v>2384</v>
      </c>
      <c r="H41" s="27">
        <f t="shared" si="14"/>
        <v>158657.9</v>
      </c>
      <c r="I41" s="27">
        <f t="shared" si="14"/>
        <v>155448.80000000002</v>
      </c>
      <c r="J41" s="27">
        <f t="shared" si="14"/>
        <v>2028.2</v>
      </c>
      <c r="K41" s="27">
        <f t="shared" si="14"/>
        <v>157477</v>
      </c>
      <c r="L41" s="24">
        <f t="shared" si="1"/>
        <v>65.28878065908368</v>
      </c>
      <c r="M41" s="24"/>
      <c r="N41" s="24">
        <f t="shared" si="2"/>
        <v>66.1406283731397</v>
      </c>
      <c r="O41" s="24">
        <f t="shared" si="3"/>
        <v>99.47201676031636</v>
      </c>
      <c r="P41" s="24">
        <f>J41/G41*100</f>
        <v>85.0755033557047</v>
      </c>
      <c r="Q41" s="24">
        <f t="shared" si="4"/>
        <v>99.25569416965686</v>
      </c>
    </row>
    <row r="42" spans="1:17" s="28" customFormat="1" ht="14.25">
      <c r="A42" s="41" t="s">
        <v>54</v>
      </c>
      <c r="B42" s="43">
        <v>41020000</v>
      </c>
      <c r="C42" s="44">
        <f>C43</f>
        <v>22802.3</v>
      </c>
      <c r="D42" s="44">
        <f aca="true" t="shared" si="15" ref="D42:K42">D43</f>
        <v>0</v>
      </c>
      <c r="E42" s="44">
        <f t="shared" si="15"/>
        <v>22802.3</v>
      </c>
      <c r="F42" s="44">
        <f t="shared" si="15"/>
        <v>11401.2</v>
      </c>
      <c r="G42" s="44">
        <f t="shared" si="15"/>
        <v>0</v>
      </c>
      <c r="H42" s="44">
        <f t="shared" si="15"/>
        <v>11401.2</v>
      </c>
      <c r="I42" s="44">
        <f t="shared" si="15"/>
        <v>11401.2</v>
      </c>
      <c r="J42" s="44">
        <f t="shared" si="15"/>
        <v>0</v>
      </c>
      <c r="K42" s="44">
        <f t="shared" si="15"/>
        <v>11401.2</v>
      </c>
      <c r="L42" s="24">
        <f t="shared" si="1"/>
        <v>50.000219276125655</v>
      </c>
      <c r="M42" s="24"/>
      <c r="N42" s="24">
        <f t="shared" si="2"/>
        <v>50.000219276125655</v>
      </c>
      <c r="O42" s="24">
        <f t="shared" si="3"/>
        <v>100</v>
      </c>
      <c r="P42" s="24"/>
      <c r="Q42" s="24">
        <f t="shared" si="4"/>
        <v>100</v>
      </c>
    </row>
    <row r="43" spans="1:17" s="28" customFormat="1" ht="39">
      <c r="A43" s="47" t="s">
        <v>60</v>
      </c>
      <c r="B43" s="42">
        <v>41020200</v>
      </c>
      <c r="C43" s="45">
        <v>22802.3</v>
      </c>
      <c r="D43" s="45"/>
      <c r="E43" s="45">
        <f>C43+D43</f>
        <v>22802.3</v>
      </c>
      <c r="F43" s="45">
        <v>11401.2</v>
      </c>
      <c r="G43" s="45"/>
      <c r="H43" s="45">
        <f>F43+G43</f>
        <v>11401.2</v>
      </c>
      <c r="I43" s="45">
        <v>11401.2</v>
      </c>
      <c r="J43" s="45"/>
      <c r="K43" s="45">
        <f>I43+J43</f>
        <v>11401.2</v>
      </c>
      <c r="L43" s="24">
        <f t="shared" si="1"/>
        <v>50.000219276125655</v>
      </c>
      <c r="M43" s="24"/>
      <c r="N43" s="24">
        <f t="shared" si="2"/>
        <v>50.000219276125655</v>
      </c>
      <c r="O43" s="24">
        <f t="shared" si="3"/>
        <v>100</v>
      </c>
      <c r="P43" s="24"/>
      <c r="Q43" s="24">
        <f t="shared" si="4"/>
        <v>100</v>
      </c>
    </row>
    <row r="44" spans="1:17" s="19" customFormat="1" ht="14.25">
      <c r="A44" s="41" t="s">
        <v>24</v>
      </c>
      <c r="B44" s="18">
        <v>41030000</v>
      </c>
      <c r="C44" s="20">
        <f>SUM(C45:C55)</f>
        <v>215291.9</v>
      </c>
      <c r="D44" s="20">
        <f>SUM(D45:D55)</f>
        <v>0</v>
      </c>
      <c r="E44" s="20">
        <f>SUM(E45:E55)</f>
        <v>215291.9</v>
      </c>
      <c r="F44" s="20">
        <f aca="true" t="shared" si="16" ref="F44:K44">SUM(F45:F56)</f>
        <v>144872.69999999998</v>
      </c>
      <c r="G44" s="20">
        <f t="shared" si="16"/>
        <v>2384</v>
      </c>
      <c r="H44" s="20">
        <f t="shared" si="16"/>
        <v>147256.69999999998</v>
      </c>
      <c r="I44" s="20">
        <f t="shared" si="16"/>
        <v>144047.6</v>
      </c>
      <c r="J44" s="20">
        <f t="shared" si="16"/>
        <v>2028.2</v>
      </c>
      <c r="K44" s="20">
        <f t="shared" si="16"/>
        <v>146075.8</v>
      </c>
      <c r="L44" s="24">
        <f t="shared" si="1"/>
        <v>66.90804438067572</v>
      </c>
      <c r="M44" s="24"/>
      <c r="N44" s="24">
        <f t="shared" si="2"/>
        <v>67.8501141937992</v>
      </c>
      <c r="O44" s="24">
        <f t="shared" si="3"/>
        <v>99.43046550523323</v>
      </c>
      <c r="P44" s="24">
        <f>J44/G44*100</f>
        <v>85.0755033557047</v>
      </c>
      <c r="Q44" s="24">
        <f t="shared" si="4"/>
        <v>99.19806704890168</v>
      </c>
    </row>
    <row r="45" spans="1:17" s="19" customFormat="1" ht="26.25" hidden="1">
      <c r="A45" s="15" t="s">
        <v>52</v>
      </c>
      <c r="B45" s="10">
        <v>41030400</v>
      </c>
      <c r="C45" s="25"/>
      <c r="D45" s="25"/>
      <c r="E45" s="25">
        <v>0</v>
      </c>
      <c r="F45" s="25"/>
      <c r="G45" s="25"/>
      <c r="H45" s="25">
        <v>0</v>
      </c>
      <c r="I45" s="20"/>
      <c r="J45" s="25"/>
      <c r="K45" s="25">
        <f>J45</f>
        <v>0</v>
      </c>
      <c r="L45" s="24" t="e">
        <f t="shared" si="1"/>
        <v>#DIV/0!</v>
      </c>
      <c r="M45" s="24"/>
      <c r="N45" s="24" t="e">
        <f t="shared" si="2"/>
        <v>#DIV/0!</v>
      </c>
      <c r="O45" s="24" t="e">
        <f t="shared" si="3"/>
        <v>#DIV/0!</v>
      </c>
      <c r="P45" s="24" t="e">
        <f>J45/G45*100</f>
        <v>#DIV/0!</v>
      </c>
      <c r="Q45" s="24" t="e">
        <f t="shared" si="4"/>
        <v>#DIV/0!</v>
      </c>
    </row>
    <row r="46" spans="1:17" s="9" customFormat="1" ht="52.5">
      <c r="A46" s="15" t="s">
        <v>33</v>
      </c>
      <c r="B46" s="10">
        <v>41030600</v>
      </c>
      <c r="C46" s="25">
        <v>59714.2</v>
      </c>
      <c r="D46" s="24"/>
      <c r="E46" s="25">
        <f t="shared" si="5"/>
        <v>59714.2</v>
      </c>
      <c r="F46" s="25">
        <v>28596.7</v>
      </c>
      <c r="G46" s="24"/>
      <c r="H46" s="25">
        <f t="shared" si="6"/>
        <v>28596.7</v>
      </c>
      <c r="I46" s="25">
        <v>27945.3</v>
      </c>
      <c r="J46" s="24"/>
      <c r="K46" s="25">
        <f t="shared" si="7"/>
        <v>27945.3</v>
      </c>
      <c r="L46" s="24">
        <f t="shared" si="1"/>
        <v>46.798416457057115</v>
      </c>
      <c r="M46" s="24"/>
      <c r="N46" s="24">
        <f t="shared" si="2"/>
        <v>46.798416457057115</v>
      </c>
      <c r="O46" s="24">
        <f t="shared" si="3"/>
        <v>97.7221147894687</v>
      </c>
      <c r="P46" s="24"/>
      <c r="Q46" s="24">
        <f t="shared" si="4"/>
        <v>97.7221147894687</v>
      </c>
    </row>
    <row r="47" spans="1:17" s="5" customFormat="1" ht="66">
      <c r="A47" s="15" t="s">
        <v>34</v>
      </c>
      <c r="B47" s="10">
        <v>41030800</v>
      </c>
      <c r="C47" s="25">
        <v>52026.6</v>
      </c>
      <c r="D47" s="25"/>
      <c r="E47" s="25">
        <f t="shared" si="5"/>
        <v>52026.6</v>
      </c>
      <c r="F47" s="25">
        <v>52788.7</v>
      </c>
      <c r="G47" s="25"/>
      <c r="H47" s="25">
        <f t="shared" si="6"/>
        <v>52788.7</v>
      </c>
      <c r="I47" s="25">
        <v>52785.3</v>
      </c>
      <c r="J47" s="25"/>
      <c r="K47" s="25">
        <f t="shared" si="7"/>
        <v>52785.3</v>
      </c>
      <c r="L47" s="24">
        <f t="shared" si="1"/>
        <v>101.45829248884226</v>
      </c>
      <c r="M47" s="24"/>
      <c r="N47" s="24">
        <f t="shared" si="2"/>
        <v>101.45829248884226</v>
      </c>
      <c r="O47" s="24">
        <f t="shared" si="3"/>
        <v>99.99355922763775</v>
      </c>
      <c r="P47" s="24"/>
      <c r="Q47" s="24">
        <f t="shared" si="4"/>
        <v>99.99355922763775</v>
      </c>
    </row>
    <row r="48" spans="1:17" s="9" customFormat="1" ht="66" hidden="1">
      <c r="A48" s="15" t="s">
        <v>35</v>
      </c>
      <c r="B48" s="10">
        <v>41030900</v>
      </c>
      <c r="C48" s="25"/>
      <c r="D48" s="24"/>
      <c r="E48" s="25">
        <f t="shared" si="5"/>
        <v>0</v>
      </c>
      <c r="F48" s="25"/>
      <c r="G48" s="24"/>
      <c r="H48" s="25">
        <f t="shared" si="6"/>
        <v>0</v>
      </c>
      <c r="I48" s="25"/>
      <c r="J48" s="24"/>
      <c r="K48" s="25">
        <f t="shared" si="7"/>
        <v>0</v>
      </c>
      <c r="L48" s="24" t="e">
        <f t="shared" si="1"/>
        <v>#DIV/0!</v>
      </c>
      <c r="M48" s="24"/>
      <c r="N48" s="24" t="e">
        <f t="shared" si="2"/>
        <v>#DIV/0!</v>
      </c>
      <c r="O48" s="24" t="e">
        <f t="shared" si="3"/>
        <v>#DIV/0!</v>
      </c>
      <c r="P48" s="24"/>
      <c r="Q48" s="24" t="e">
        <f t="shared" si="4"/>
        <v>#DIV/0!</v>
      </c>
    </row>
    <row r="49" spans="1:17" s="9" customFormat="1" ht="52.5">
      <c r="A49" s="15" t="s">
        <v>36</v>
      </c>
      <c r="B49" s="10">
        <v>41031000</v>
      </c>
      <c r="C49" s="25">
        <v>2680.5</v>
      </c>
      <c r="D49" s="24"/>
      <c r="E49" s="25">
        <f t="shared" si="5"/>
        <v>2680.5</v>
      </c>
      <c r="F49" s="25">
        <v>3280.3</v>
      </c>
      <c r="G49" s="24"/>
      <c r="H49" s="25">
        <f t="shared" si="6"/>
        <v>3280.3</v>
      </c>
      <c r="I49" s="25">
        <v>3280.3</v>
      </c>
      <c r="J49" s="24"/>
      <c r="K49" s="25">
        <f t="shared" si="7"/>
        <v>3280.3</v>
      </c>
      <c r="L49" s="24">
        <f t="shared" si="1"/>
        <v>122.37642230927067</v>
      </c>
      <c r="M49" s="24"/>
      <c r="N49" s="24">
        <f t="shared" si="2"/>
        <v>122.37642230927067</v>
      </c>
      <c r="O49" s="24">
        <f t="shared" si="3"/>
        <v>100</v>
      </c>
      <c r="P49" s="24"/>
      <c r="Q49" s="24">
        <f t="shared" si="4"/>
        <v>100</v>
      </c>
    </row>
    <row r="50" spans="1:17" s="9" customFormat="1" ht="12.75">
      <c r="A50" s="15"/>
      <c r="B50" s="10">
        <v>41033600</v>
      </c>
      <c r="C50" s="25"/>
      <c r="D50" s="24"/>
      <c r="E50" s="25">
        <f>C50+D50</f>
        <v>0</v>
      </c>
      <c r="F50" s="25">
        <v>158.7</v>
      </c>
      <c r="G50" s="24"/>
      <c r="H50" s="25">
        <f>F50+G50</f>
        <v>158.7</v>
      </c>
      <c r="I50" s="25">
        <v>158.7</v>
      </c>
      <c r="J50" s="24"/>
      <c r="K50" s="25">
        <f>I50+J50</f>
        <v>158.7</v>
      </c>
      <c r="L50" s="24"/>
      <c r="M50" s="24"/>
      <c r="N50" s="24"/>
      <c r="O50" s="24">
        <f t="shared" si="3"/>
        <v>100</v>
      </c>
      <c r="P50" s="24"/>
      <c r="Q50" s="24">
        <f t="shared" si="4"/>
        <v>100</v>
      </c>
    </row>
    <row r="51" spans="1:17" s="5" customFormat="1" ht="12.75">
      <c r="A51" s="21" t="s">
        <v>48</v>
      </c>
      <c r="B51" s="10">
        <v>41033900</v>
      </c>
      <c r="C51" s="25">
        <v>58522.4</v>
      </c>
      <c r="D51" s="25"/>
      <c r="E51" s="25">
        <f t="shared" si="5"/>
        <v>58522.4</v>
      </c>
      <c r="F51" s="25">
        <v>36045</v>
      </c>
      <c r="G51" s="25"/>
      <c r="H51" s="25">
        <f t="shared" si="6"/>
        <v>36045</v>
      </c>
      <c r="I51" s="25">
        <v>36045</v>
      </c>
      <c r="J51" s="25"/>
      <c r="K51" s="25">
        <f t="shared" si="7"/>
        <v>36045</v>
      </c>
      <c r="L51" s="24">
        <f t="shared" si="1"/>
        <v>61.591800746380876</v>
      </c>
      <c r="M51" s="24"/>
      <c r="N51" s="24">
        <f t="shared" si="2"/>
        <v>61.591800746380876</v>
      </c>
      <c r="O51" s="24">
        <f t="shared" si="3"/>
        <v>100</v>
      </c>
      <c r="P51" s="24"/>
      <c r="Q51" s="24">
        <f t="shared" si="4"/>
        <v>100</v>
      </c>
    </row>
    <row r="52" spans="1:17" s="5" customFormat="1" ht="12.75">
      <c r="A52" s="39" t="s">
        <v>49</v>
      </c>
      <c r="B52" s="3">
        <v>41034200</v>
      </c>
      <c r="C52" s="25">
        <v>29118.9</v>
      </c>
      <c r="D52" s="25"/>
      <c r="E52" s="25">
        <f>C52+D52</f>
        <v>29118.9</v>
      </c>
      <c r="F52" s="25">
        <v>14557.3</v>
      </c>
      <c r="G52" s="25"/>
      <c r="H52" s="25">
        <f>F52+G52</f>
        <v>14557.3</v>
      </c>
      <c r="I52" s="25">
        <v>14557.3</v>
      </c>
      <c r="J52" s="25"/>
      <c r="K52" s="25">
        <f>I52+J52</f>
        <v>14557.3</v>
      </c>
      <c r="L52" s="24">
        <f t="shared" si="1"/>
        <v>49.99261647933129</v>
      </c>
      <c r="M52" s="24"/>
      <c r="N52" s="24">
        <f t="shared" si="2"/>
        <v>49.99261647933129</v>
      </c>
      <c r="O52" s="24">
        <f t="shared" si="3"/>
        <v>100</v>
      </c>
      <c r="P52" s="24"/>
      <c r="Q52" s="24">
        <f t="shared" si="4"/>
        <v>100</v>
      </c>
    </row>
    <row r="53" spans="1:17" s="11" customFormat="1" ht="12.75">
      <c r="A53" s="16" t="s">
        <v>5</v>
      </c>
      <c r="B53" s="3">
        <v>41035000</v>
      </c>
      <c r="C53" s="25">
        <v>10726.1</v>
      </c>
      <c r="D53" s="25"/>
      <c r="E53" s="25">
        <f t="shared" si="5"/>
        <v>10726.1</v>
      </c>
      <c r="F53" s="25">
        <v>8095.8</v>
      </c>
      <c r="G53" s="25">
        <v>2384</v>
      </c>
      <c r="H53" s="25">
        <f t="shared" si="6"/>
        <v>10479.8</v>
      </c>
      <c r="I53" s="25">
        <v>7925.6</v>
      </c>
      <c r="J53" s="25">
        <v>2028.2</v>
      </c>
      <c r="K53" s="25">
        <f t="shared" si="7"/>
        <v>9953.800000000001</v>
      </c>
      <c r="L53" s="24">
        <f t="shared" si="1"/>
        <v>73.89078975582925</v>
      </c>
      <c r="M53" s="24"/>
      <c r="N53" s="24">
        <f t="shared" si="2"/>
        <v>92.79980608049524</v>
      </c>
      <c r="O53" s="24">
        <f t="shared" si="3"/>
        <v>97.8976753378295</v>
      </c>
      <c r="P53" s="24">
        <f>J53/G53*100</f>
        <v>85.0755033557047</v>
      </c>
      <c r="Q53" s="24">
        <f t="shared" si="4"/>
        <v>94.98082024466117</v>
      </c>
    </row>
    <row r="54" spans="1:17" s="11" customFormat="1" ht="12.75">
      <c r="A54" s="16"/>
      <c r="B54" s="3">
        <v>41035400</v>
      </c>
      <c r="C54" s="25"/>
      <c r="D54" s="25"/>
      <c r="E54" s="25">
        <f>C54+D54</f>
        <v>0</v>
      </c>
      <c r="F54" s="25">
        <v>75.6</v>
      </c>
      <c r="G54" s="25"/>
      <c r="H54" s="25">
        <f>F54+G54</f>
        <v>75.6</v>
      </c>
      <c r="I54" s="25">
        <v>75.6</v>
      </c>
      <c r="J54" s="25"/>
      <c r="K54" s="25">
        <f>I54+J54</f>
        <v>75.6</v>
      </c>
      <c r="L54" s="24"/>
      <c r="M54" s="24"/>
      <c r="N54" s="24"/>
      <c r="O54" s="24">
        <f t="shared" si="3"/>
        <v>100</v>
      </c>
      <c r="P54" s="24"/>
      <c r="Q54" s="24">
        <f t="shared" si="4"/>
        <v>100</v>
      </c>
    </row>
    <row r="55" spans="1:17" s="5" customFormat="1" ht="66">
      <c r="A55" s="16" t="s">
        <v>37</v>
      </c>
      <c r="B55" s="3">
        <v>41035800</v>
      </c>
      <c r="C55" s="25">
        <v>2503.2</v>
      </c>
      <c r="D55" s="25"/>
      <c r="E55" s="25">
        <f t="shared" si="5"/>
        <v>2503.2</v>
      </c>
      <c r="F55" s="25">
        <v>1274.4</v>
      </c>
      <c r="G55" s="25"/>
      <c r="H55" s="25">
        <f t="shared" si="6"/>
        <v>1274.4</v>
      </c>
      <c r="I55" s="25">
        <v>1274.3</v>
      </c>
      <c r="J55" s="25"/>
      <c r="K55" s="25">
        <f t="shared" si="7"/>
        <v>1274.3</v>
      </c>
      <c r="L55" s="24">
        <f t="shared" si="1"/>
        <v>50.906839245765426</v>
      </c>
      <c r="M55" s="24"/>
      <c r="N55" s="24">
        <f t="shared" si="2"/>
        <v>50.906839245765426</v>
      </c>
      <c r="O55" s="24">
        <f t="shared" si="3"/>
        <v>99.99215317011925</v>
      </c>
      <c r="P55" s="24"/>
      <c r="Q55" s="24">
        <f t="shared" si="4"/>
        <v>99.99215317011925</v>
      </c>
    </row>
    <row r="56" spans="1:17" s="5" customFormat="1" ht="39">
      <c r="A56" s="39" t="s">
        <v>53</v>
      </c>
      <c r="B56" s="3">
        <v>41037000</v>
      </c>
      <c r="C56" s="25"/>
      <c r="D56" s="25"/>
      <c r="E56" s="25">
        <f>C56+D56</f>
        <v>0</v>
      </c>
      <c r="F56" s="25">
        <v>0.2</v>
      </c>
      <c r="G56" s="25"/>
      <c r="H56" s="25">
        <f>F56+G56</f>
        <v>0.2</v>
      </c>
      <c r="I56" s="25">
        <v>0.2</v>
      </c>
      <c r="J56" s="25"/>
      <c r="K56" s="25">
        <f>I56+J56</f>
        <v>0.2</v>
      </c>
      <c r="L56" s="24"/>
      <c r="M56" s="24"/>
      <c r="N56" s="24"/>
      <c r="O56" s="24">
        <f t="shared" si="3"/>
        <v>100</v>
      </c>
      <c r="P56" s="24"/>
      <c r="Q56" s="24">
        <f t="shared" si="4"/>
        <v>100</v>
      </c>
    </row>
    <row r="57" spans="1:17" s="32" customFormat="1" ht="15">
      <c r="A57" s="33" t="s">
        <v>44</v>
      </c>
      <c r="B57" s="33">
        <v>900102</v>
      </c>
      <c r="C57" s="31">
        <f>C40+C41</f>
        <v>304753.78599999996</v>
      </c>
      <c r="D57" s="31">
        <f aca="true" t="shared" si="17" ref="D57:K57">D40+D41</f>
        <v>1590.2</v>
      </c>
      <c r="E57" s="31">
        <f t="shared" si="17"/>
        <v>306343.986</v>
      </c>
      <c r="F57" s="31">
        <f t="shared" si="17"/>
        <v>185871.4</v>
      </c>
      <c r="G57" s="31">
        <f t="shared" si="17"/>
        <v>3374.6</v>
      </c>
      <c r="H57" s="31">
        <f>F57+G57</f>
        <v>189246</v>
      </c>
      <c r="I57" s="31">
        <f t="shared" si="17"/>
        <v>192705.50000000003</v>
      </c>
      <c r="J57" s="31">
        <f t="shared" si="17"/>
        <v>3622.2</v>
      </c>
      <c r="K57" s="31">
        <f t="shared" si="17"/>
        <v>196327.7</v>
      </c>
      <c r="L57" s="24">
        <f t="shared" si="1"/>
        <v>63.233176699566926</v>
      </c>
      <c r="M57" s="24">
        <f>J57/D57*100</f>
        <v>227.7826688466859</v>
      </c>
      <c r="N57" s="24">
        <f t="shared" si="2"/>
        <v>64.08733612286419</v>
      </c>
      <c r="O57" s="24">
        <f t="shared" si="3"/>
        <v>103.67678943613706</v>
      </c>
      <c r="P57" s="24">
        <f>J57/G57*100</f>
        <v>107.33716588632727</v>
      </c>
      <c r="Q57" s="24">
        <f t="shared" si="4"/>
        <v>103.74206059837461</v>
      </c>
    </row>
    <row r="58" spans="1:17" s="5" customFormat="1" ht="12.75">
      <c r="A58" s="16" t="s">
        <v>25</v>
      </c>
      <c r="B58" s="3"/>
      <c r="C58" s="25">
        <f>C57-C46-C47-C49-C51-C52-C55</f>
        <v>100187.98599999996</v>
      </c>
      <c r="D58" s="25"/>
      <c r="E58" s="25">
        <f>C58+D58</f>
        <v>100187.98599999996</v>
      </c>
      <c r="F58" s="25">
        <f aca="true" t="shared" si="18" ref="F58:K58">F57-F44+F53</f>
        <v>49094.500000000015</v>
      </c>
      <c r="G58" s="25">
        <f t="shared" si="18"/>
        <v>3374.6</v>
      </c>
      <c r="H58" s="25">
        <f t="shared" si="18"/>
        <v>52469.10000000002</v>
      </c>
      <c r="I58" s="25">
        <f t="shared" si="18"/>
        <v>56583.50000000002</v>
      </c>
      <c r="J58" s="25">
        <f t="shared" si="18"/>
        <v>3622.2</v>
      </c>
      <c r="K58" s="25">
        <f t="shared" si="18"/>
        <v>60205.700000000026</v>
      </c>
      <c r="L58" s="24">
        <f t="shared" si="1"/>
        <v>56.4773305254385</v>
      </c>
      <c r="M58" s="24"/>
      <c r="N58" s="24">
        <f t="shared" si="2"/>
        <v>60.09273407292572</v>
      </c>
      <c r="O58" s="24">
        <f t="shared" si="3"/>
        <v>115.25425454989869</v>
      </c>
      <c r="P58" s="24">
        <f>J58/G58*100</f>
        <v>107.33716588632727</v>
      </c>
      <c r="Q58" s="24">
        <f t="shared" si="4"/>
        <v>114.7450594730994</v>
      </c>
    </row>
    <row r="59" spans="1:17" s="12" customFormat="1" ht="12.75">
      <c r="A59" s="7" t="s">
        <v>29</v>
      </c>
      <c r="B59" s="6">
        <v>203000</v>
      </c>
      <c r="C59" s="25"/>
      <c r="D59" s="25"/>
      <c r="E59" s="25">
        <f t="shared" si="5"/>
        <v>0</v>
      </c>
      <c r="F59" s="25">
        <f>11010-3000</f>
        <v>8010</v>
      </c>
      <c r="G59" s="40"/>
      <c r="H59" s="25">
        <f t="shared" si="6"/>
        <v>8010</v>
      </c>
      <c r="I59" s="25"/>
      <c r="J59" s="25"/>
      <c r="K59" s="25">
        <f t="shared" si="7"/>
        <v>0</v>
      </c>
      <c r="L59" s="24"/>
      <c r="M59" s="24"/>
      <c r="N59" s="24"/>
      <c r="O59" s="24">
        <f t="shared" si="3"/>
        <v>0</v>
      </c>
      <c r="P59" s="24"/>
      <c r="Q59" s="24">
        <f t="shared" si="4"/>
        <v>0</v>
      </c>
    </row>
    <row r="60" spans="1:17" s="13" customFormat="1" ht="12.75">
      <c r="A60" s="7" t="s">
        <v>26</v>
      </c>
      <c r="B60" s="6">
        <v>205000</v>
      </c>
      <c r="C60" s="26"/>
      <c r="D60" s="26"/>
      <c r="E60" s="25">
        <f t="shared" si="5"/>
        <v>0</v>
      </c>
      <c r="F60" s="26"/>
      <c r="G60" s="26"/>
      <c r="H60" s="25">
        <f t="shared" si="6"/>
        <v>0</v>
      </c>
      <c r="I60" s="26">
        <v>-1182.9</v>
      </c>
      <c r="J60" s="26">
        <v>-242.8</v>
      </c>
      <c r="K60" s="25">
        <f t="shared" si="7"/>
        <v>-1425.7</v>
      </c>
      <c r="L60" s="24"/>
      <c r="M60" s="24"/>
      <c r="N60" s="24"/>
      <c r="O60" s="24"/>
      <c r="P60" s="24"/>
      <c r="Q60" s="24"/>
    </row>
    <row r="61" spans="1:17" s="13" customFormat="1" ht="12.75">
      <c r="A61" s="7" t="s">
        <v>27</v>
      </c>
      <c r="B61" s="14">
        <v>208000</v>
      </c>
      <c r="C61" s="26"/>
      <c r="D61" s="26"/>
      <c r="E61" s="25">
        <f t="shared" si="5"/>
        <v>0</v>
      </c>
      <c r="F61" s="26">
        <f>6965.1+3000</f>
        <v>9965.1</v>
      </c>
      <c r="G61" s="26">
        <v>5899.5</v>
      </c>
      <c r="H61" s="25">
        <f t="shared" si="6"/>
        <v>15864.6</v>
      </c>
      <c r="I61" s="26">
        <v>-2299.5</v>
      </c>
      <c r="J61" s="26">
        <v>3297.6</v>
      </c>
      <c r="K61" s="25">
        <f t="shared" si="7"/>
        <v>998.0999999999999</v>
      </c>
      <c r="L61" s="24"/>
      <c r="M61" s="24"/>
      <c r="N61" s="24"/>
      <c r="O61" s="24">
        <f t="shared" si="3"/>
        <v>-23.075533612306952</v>
      </c>
      <c r="P61" s="24">
        <f>J61/G61*100</f>
        <v>55.89626239511822</v>
      </c>
      <c r="Q61" s="24">
        <f t="shared" si="4"/>
        <v>6.29136568208464</v>
      </c>
    </row>
    <row r="62" spans="1:17" s="13" customFormat="1" ht="20.25">
      <c r="A62" s="7" t="s">
        <v>46</v>
      </c>
      <c r="B62" s="14">
        <v>208400</v>
      </c>
      <c r="C62" s="26"/>
      <c r="D62" s="26"/>
      <c r="E62" s="25">
        <f>C62+D62</f>
        <v>0</v>
      </c>
      <c r="F62" s="26">
        <v>-7028</v>
      </c>
      <c r="G62" s="26">
        <v>7028</v>
      </c>
      <c r="H62" s="25">
        <f>F62+G62</f>
        <v>0</v>
      </c>
      <c r="I62" s="26">
        <v>-3910.8</v>
      </c>
      <c r="J62" s="26">
        <v>3910.8</v>
      </c>
      <c r="K62" s="25">
        <f t="shared" si="7"/>
        <v>0</v>
      </c>
      <c r="L62" s="24"/>
      <c r="M62" s="24"/>
      <c r="N62" s="24"/>
      <c r="O62" s="24">
        <f t="shared" si="3"/>
        <v>55.6459874786568</v>
      </c>
      <c r="P62" s="24">
        <f>J62/G62*100</f>
        <v>55.6459874786568</v>
      </c>
      <c r="Q62" s="24"/>
    </row>
    <row r="63" spans="1:17" s="13" customFormat="1" ht="12.75" hidden="1">
      <c r="A63" s="7" t="s">
        <v>28</v>
      </c>
      <c r="B63" s="14">
        <v>404100</v>
      </c>
      <c r="C63" s="26"/>
      <c r="D63" s="26"/>
      <c r="E63" s="25">
        <f t="shared" si="5"/>
        <v>0</v>
      </c>
      <c r="F63" s="26"/>
      <c r="G63" s="26"/>
      <c r="H63" s="25">
        <f t="shared" si="6"/>
        <v>0</v>
      </c>
      <c r="I63" s="26"/>
      <c r="J63" s="26"/>
      <c r="K63" s="25">
        <f t="shared" si="7"/>
        <v>0</v>
      </c>
      <c r="L63" s="24" t="e">
        <f t="shared" si="1"/>
        <v>#DIV/0!</v>
      </c>
      <c r="M63" s="24" t="e">
        <f>J63/D63*100</f>
        <v>#DIV/0!</v>
      </c>
      <c r="N63" s="24" t="e">
        <f t="shared" si="2"/>
        <v>#DIV/0!</v>
      </c>
      <c r="O63" s="24" t="e">
        <f t="shared" si="3"/>
        <v>#DIV/0!</v>
      </c>
      <c r="P63" s="24" t="e">
        <f>J63/G63*100</f>
        <v>#DIV/0!</v>
      </c>
      <c r="Q63" s="24" t="e">
        <f t="shared" si="4"/>
        <v>#DIV/0!</v>
      </c>
    </row>
    <row r="64" spans="1:17" s="34" customFormat="1" ht="15">
      <c r="A64" s="33" t="s">
        <v>45</v>
      </c>
      <c r="B64" s="33"/>
      <c r="C64" s="31">
        <f>C57+C59+C60+C61</f>
        <v>304753.78599999996</v>
      </c>
      <c r="D64" s="31">
        <f>D57+D59+D60+D61</f>
        <v>1590.2</v>
      </c>
      <c r="E64" s="31">
        <f>E57+E59+E60+E61</f>
        <v>306343.986</v>
      </c>
      <c r="F64" s="31">
        <f>F57+F59+F60+F61</f>
        <v>203846.5</v>
      </c>
      <c r="G64" s="31">
        <f>G57+G59+G60+G61</f>
        <v>9274.1</v>
      </c>
      <c r="H64" s="31">
        <f>F64+G64</f>
        <v>213120.6</v>
      </c>
      <c r="I64" s="31">
        <f>I57+I60+I61</f>
        <v>189223.10000000003</v>
      </c>
      <c r="J64" s="31">
        <f>J57+J60+J61</f>
        <v>6677</v>
      </c>
      <c r="K64" s="31">
        <f>K57+K59+K60+K61+K62+K63</f>
        <v>195900.1</v>
      </c>
      <c r="L64" s="24">
        <f t="shared" si="1"/>
        <v>62.09048375858407</v>
      </c>
      <c r="M64" s="24">
        <f>J64/D64*100</f>
        <v>419.8842912841152</v>
      </c>
      <c r="N64" s="24">
        <f t="shared" si="2"/>
        <v>63.9477544697091</v>
      </c>
      <c r="O64" s="24">
        <f t="shared" si="3"/>
        <v>92.82626878558132</v>
      </c>
      <c r="P64" s="24">
        <f>J64/G64*100</f>
        <v>71.99620448345392</v>
      </c>
      <c r="Q64" s="24">
        <f t="shared" si="4"/>
        <v>91.91983318365283</v>
      </c>
    </row>
    <row r="65" spans="1:17" s="12" customFormat="1" ht="12.75">
      <c r="A65" s="16" t="s">
        <v>4</v>
      </c>
      <c r="B65" s="3"/>
      <c r="C65" s="25">
        <f>C64-1990</f>
        <v>302763.78599999996</v>
      </c>
      <c r="D65" s="25">
        <f>D64</f>
        <v>1590.2</v>
      </c>
      <c r="E65" s="25">
        <f t="shared" si="5"/>
        <v>304353.986</v>
      </c>
      <c r="F65" s="25">
        <f>F64</f>
        <v>203846.5</v>
      </c>
      <c r="G65" s="25">
        <f>G64-60</f>
        <v>9214.1</v>
      </c>
      <c r="H65" s="25">
        <f>F65+G65</f>
        <v>213060.6</v>
      </c>
      <c r="I65" s="25">
        <f>I64</f>
        <v>189223.10000000003</v>
      </c>
      <c r="J65" s="25">
        <f>J64-60</f>
        <v>6617</v>
      </c>
      <c r="K65" s="25">
        <f>I65+J65</f>
        <v>195840.10000000003</v>
      </c>
      <c r="L65" s="24">
        <f t="shared" si="1"/>
        <v>62.49859089818624</v>
      </c>
      <c r="M65" s="24">
        <f>J65/D65*100</f>
        <v>416.11118098352404</v>
      </c>
      <c r="N65" s="24">
        <f t="shared" si="2"/>
        <v>64.34615908069627</v>
      </c>
      <c r="O65" s="24">
        <f t="shared" si="3"/>
        <v>92.82626878558132</v>
      </c>
      <c r="P65" s="24">
        <f>J65/G65*100</f>
        <v>71.81385051171574</v>
      </c>
      <c r="Q65" s="24">
        <f t="shared" si="4"/>
        <v>91.91755772770753</v>
      </c>
    </row>
    <row r="66" spans="6:11" ht="12.75">
      <c r="F66" s="36"/>
      <c r="G66" s="36"/>
      <c r="I66" s="36"/>
      <c r="J66" s="36"/>
      <c r="K66" s="36"/>
    </row>
    <row r="67" spans="6:11" ht="12.75">
      <c r="F67" s="51"/>
      <c r="G67" s="51"/>
      <c r="I67" s="36"/>
      <c r="J67" s="36"/>
      <c r="K67" s="36"/>
    </row>
    <row r="68" spans="3:10" ht="12.75">
      <c r="C68" s="36"/>
      <c r="D68" s="36"/>
      <c r="F68" s="36"/>
      <c r="G68" s="36"/>
      <c r="I68" s="36"/>
      <c r="J68" s="36"/>
    </row>
    <row r="69" spans="6:10" ht="12.75">
      <c r="F69" s="36"/>
      <c r="G69" s="36"/>
      <c r="I69" s="36"/>
      <c r="J69" s="36"/>
    </row>
    <row r="72" ht="12.75">
      <c r="J72" s="36"/>
    </row>
    <row r="73" ht="12.75">
      <c r="J73" s="36"/>
    </row>
  </sheetData>
  <sheetProtection/>
  <mergeCells count="12">
    <mergeCell ref="A11:A13"/>
    <mergeCell ref="L2:N2"/>
    <mergeCell ref="A6:Q6"/>
    <mergeCell ref="A7:Q7"/>
    <mergeCell ref="A8:Q8"/>
    <mergeCell ref="B11:B13"/>
    <mergeCell ref="C11:K11"/>
    <mergeCell ref="L11:N12"/>
    <mergeCell ref="O11:Q12"/>
    <mergeCell ref="C12:E12"/>
    <mergeCell ref="F12:H12"/>
    <mergeCell ref="I12:K12"/>
  </mergeCells>
  <printOptions horizontalCentered="1"/>
  <pageMargins left="0.1968503937007874" right="0.1968503937007874" top="0.2" bottom="0.2" header="0.1968503937007874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doxodu-7</cp:lastModifiedBy>
  <cp:lastPrinted>2017-07-07T11:48:08Z</cp:lastPrinted>
  <dcterms:created xsi:type="dcterms:W3CDTF">2001-01-27T07:49:27Z</dcterms:created>
  <dcterms:modified xsi:type="dcterms:W3CDTF">2017-07-07T11:49:53Z</dcterms:modified>
  <cp:category/>
  <cp:version/>
  <cp:contentType/>
  <cp:contentStatus/>
</cp:coreProperties>
</file>